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55" windowWidth="16605" windowHeight="9315" activeTab="1"/>
  </bookViews>
  <sheets>
    <sheet name="Intro" sheetId="1" r:id="rId1"/>
    <sheet name="Spruce Leading AC &gt;=7" sheetId="4" r:id="rId2"/>
    <sheet name="Spruce &gt;30%, AC &gt;=7" sheetId="2" r:id="rId3"/>
    <sheet name="Spruce &gt; 30%, AC 5,6" sheetId="5" r:id="rId4"/>
    <sheet name="Action" sheetId="7" r:id="rId5"/>
    <sheet name="TSR" sheetId="6" r:id="rId6"/>
    <sheet name="mBEC Table" sheetId="3" r:id="rId7"/>
    <sheet name="Sheet1" sheetId="8" r:id="rId8"/>
  </sheets>
  <definedNames>
    <definedName name="_xlnm.Print_Titles" localSheetId="2">'Spruce &gt;30%, AC &gt;=7'!$20:$22</definedName>
  </definedNames>
  <calcPr calcId="145621"/>
</workbook>
</file>

<file path=xl/calcChain.xml><?xml version="1.0" encoding="utf-8"?>
<calcChain xmlns="http://schemas.openxmlformats.org/spreadsheetml/2006/main">
  <c r="H56" i="7"/>
  <c r="F56"/>
  <c r="E56"/>
  <c r="D56"/>
  <c r="F54"/>
  <c r="F47"/>
  <c r="F40"/>
  <c r="F33"/>
  <c r="F26"/>
  <c r="F19"/>
  <c r="F12"/>
  <c r="D27" i="6" l="1"/>
  <c r="E27"/>
  <c r="F27"/>
  <c r="G27"/>
  <c r="I27"/>
  <c r="K27"/>
  <c r="L27"/>
  <c r="M27"/>
  <c r="N27"/>
  <c r="O27"/>
  <c r="O14"/>
  <c r="N14"/>
  <c r="M14"/>
  <c r="L14"/>
  <c r="K14"/>
  <c r="H14"/>
  <c r="G14"/>
  <c r="F14"/>
  <c r="E14"/>
  <c r="P27"/>
  <c r="P14"/>
  <c r="Q34" i="3"/>
  <c r="I47" i="7" l="1"/>
  <c r="J47"/>
  <c r="K47"/>
  <c r="H43"/>
  <c r="H44"/>
  <c r="H45"/>
  <c r="H46"/>
  <c r="H42"/>
  <c r="E47"/>
  <c r="G43"/>
  <c r="G44"/>
  <c r="G45"/>
  <c r="G46"/>
  <c r="G42"/>
  <c r="G15"/>
  <c r="G16"/>
  <c r="G17"/>
  <c r="G18"/>
  <c r="G14"/>
  <c r="E19"/>
  <c r="I19"/>
  <c r="H15"/>
  <c r="H16"/>
  <c r="H17"/>
  <c r="H18"/>
  <c r="H14"/>
  <c r="G50"/>
  <c r="G51"/>
  <c r="G52"/>
  <c r="G53"/>
  <c r="G49"/>
  <c r="G39"/>
  <c r="G38"/>
  <c r="G37"/>
  <c r="G36"/>
  <c r="G35"/>
  <c r="G29"/>
  <c r="G30"/>
  <c r="G31"/>
  <c r="G32"/>
  <c r="G28"/>
  <c r="G22"/>
  <c r="G23"/>
  <c r="G24"/>
  <c r="G25"/>
  <c r="G21"/>
  <c r="G9"/>
  <c r="G10"/>
  <c r="G11"/>
  <c r="G8"/>
  <c r="E54"/>
  <c r="I54"/>
  <c r="J54"/>
  <c r="K54"/>
  <c r="E40"/>
  <c r="I40"/>
  <c r="E33"/>
  <c r="I33"/>
  <c r="J33"/>
  <c r="K33"/>
  <c r="E26"/>
  <c r="I26"/>
  <c r="E12"/>
  <c r="I12"/>
  <c r="J12"/>
  <c r="K12"/>
  <c r="H9"/>
  <c r="H10"/>
  <c r="H11"/>
  <c r="H21"/>
  <c r="H22"/>
  <c r="H23"/>
  <c r="H24"/>
  <c r="H25"/>
  <c r="H28"/>
  <c r="H29"/>
  <c r="H30"/>
  <c r="H31"/>
  <c r="H32"/>
  <c r="H35"/>
  <c r="H36"/>
  <c r="H37"/>
  <c r="H38"/>
  <c r="H39"/>
  <c r="H49"/>
  <c r="H50"/>
  <c r="H51"/>
  <c r="H52"/>
  <c r="H53"/>
  <c r="H8"/>
  <c r="K34" i="3"/>
  <c r="L34"/>
  <c r="M34"/>
  <c r="N34"/>
  <c r="O34"/>
  <c r="P34"/>
  <c r="H27" i="6"/>
  <c r="I14"/>
  <c r="D14"/>
  <c r="D35" i="2"/>
  <c r="I36" i="5"/>
  <c r="J36"/>
  <c r="I37"/>
  <c r="J37"/>
  <c r="I38"/>
  <c r="J38"/>
  <c r="I39"/>
  <c r="J39"/>
  <c r="J35"/>
  <c r="I35"/>
  <c r="F36"/>
  <c r="F37"/>
  <c r="F38"/>
  <c r="G38" s="1"/>
  <c r="F39"/>
  <c r="F35"/>
  <c r="D36"/>
  <c r="D37"/>
  <c r="E37" s="1"/>
  <c r="D38"/>
  <c r="D39"/>
  <c r="D35"/>
  <c r="G23"/>
  <c r="G24"/>
  <c r="G25"/>
  <c r="G26"/>
  <c r="G22"/>
  <c r="F27"/>
  <c r="H23"/>
  <c r="H24"/>
  <c r="H25"/>
  <c r="H26"/>
  <c r="H22"/>
  <c r="I27"/>
  <c r="J27"/>
  <c r="D27"/>
  <c r="E17" s="1"/>
  <c r="E23"/>
  <c r="E24"/>
  <c r="E25"/>
  <c r="E26"/>
  <c r="E22"/>
  <c r="E10"/>
  <c r="E11"/>
  <c r="E12"/>
  <c r="E13"/>
  <c r="E9"/>
  <c r="I14"/>
  <c r="J14"/>
  <c r="F14"/>
  <c r="G13" s="1"/>
  <c r="D14"/>
  <c r="E30" s="1"/>
  <c r="E38" i="4"/>
  <c r="E39"/>
  <c r="E40"/>
  <c r="E41"/>
  <c r="E37"/>
  <c r="E24"/>
  <c r="E25"/>
  <c r="E26"/>
  <c r="E27"/>
  <c r="E23"/>
  <c r="G42"/>
  <c r="H42"/>
  <c r="I42"/>
  <c r="J42"/>
  <c r="K42"/>
  <c r="L42"/>
  <c r="D42"/>
  <c r="E32" s="1"/>
  <c r="G28"/>
  <c r="H28"/>
  <c r="I28"/>
  <c r="J28"/>
  <c r="K28"/>
  <c r="L28"/>
  <c r="D28"/>
  <c r="E18" s="1"/>
  <c r="E10"/>
  <c r="E11"/>
  <c r="E12"/>
  <c r="E13"/>
  <c r="E9"/>
  <c r="G14"/>
  <c r="J14"/>
  <c r="D14"/>
  <c r="E4" s="1"/>
  <c r="E71" i="2"/>
  <c r="E72"/>
  <c r="E73"/>
  <c r="E74"/>
  <c r="E70"/>
  <c r="E75" s="1"/>
  <c r="E65"/>
  <c r="E66"/>
  <c r="E67"/>
  <c r="E64"/>
  <c r="E58"/>
  <c r="E59"/>
  <c r="E60"/>
  <c r="E61"/>
  <c r="E57"/>
  <c r="E52"/>
  <c r="E53"/>
  <c r="E54"/>
  <c r="E51"/>
  <c r="E45"/>
  <c r="E46"/>
  <c r="E47"/>
  <c r="E48"/>
  <c r="E44"/>
  <c r="E38"/>
  <c r="E39"/>
  <c r="E40"/>
  <c r="E41"/>
  <c r="E37"/>
  <c r="E31"/>
  <c r="E32"/>
  <c r="E33"/>
  <c r="E34"/>
  <c r="E30"/>
  <c r="E23"/>
  <c r="E24"/>
  <c r="E25"/>
  <c r="E26"/>
  <c r="E27"/>
  <c r="E13"/>
  <c r="E14"/>
  <c r="E15"/>
  <c r="E16"/>
  <c r="E12"/>
  <c r="F24"/>
  <c r="F25"/>
  <c r="F26"/>
  <c r="F27"/>
  <c r="D75"/>
  <c r="G75"/>
  <c r="H75"/>
  <c r="I75"/>
  <c r="J75"/>
  <c r="K75"/>
  <c r="L75"/>
  <c r="D68"/>
  <c r="G68"/>
  <c r="H68"/>
  <c r="I68"/>
  <c r="J68"/>
  <c r="K68"/>
  <c r="L68"/>
  <c r="D62"/>
  <c r="G62"/>
  <c r="H62"/>
  <c r="I62"/>
  <c r="J62"/>
  <c r="K62"/>
  <c r="L62"/>
  <c r="D55"/>
  <c r="G55"/>
  <c r="H55"/>
  <c r="I55"/>
  <c r="J55"/>
  <c r="K55"/>
  <c r="L55"/>
  <c r="D49"/>
  <c r="G49"/>
  <c r="H49"/>
  <c r="I49"/>
  <c r="J49"/>
  <c r="K49"/>
  <c r="L49"/>
  <c r="D42"/>
  <c r="G42"/>
  <c r="H42"/>
  <c r="I42"/>
  <c r="J42"/>
  <c r="K42"/>
  <c r="L42"/>
  <c r="G35"/>
  <c r="H35"/>
  <c r="I35"/>
  <c r="J35"/>
  <c r="K35"/>
  <c r="L35"/>
  <c r="J28"/>
  <c r="K28"/>
  <c r="L28"/>
  <c r="G28"/>
  <c r="H28"/>
  <c r="I28"/>
  <c r="D28"/>
  <c r="L17"/>
  <c r="K17"/>
  <c r="J17"/>
  <c r="I17"/>
  <c r="H17"/>
  <c r="G17"/>
  <c r="D17"/>
  <c r="C5" s="1"/>
  <c r="C6" s="1"/>
  <c r="H10" i="5"/>
  <c r="H36" s="1"/>
  <c r="H11"/>
  <c r="H12"/>
  <c r="H13"/>
  <c r="H39" s="1"/>
  <c r="H9"/>
  <c r="H35" s="1"/>
  <c r="G9"/>
  <c r="G33" i="7" l="1"/>
  <c r="H47"/>
  <c r="H12"/>
  <c r="H19"/>
  <c r="G19"/>
  <c r="G12"/>
  <c r="G54"/>
  <c r="G47"/>
  <c r="I40" i="5"/>
  <c r="E35"/>
  <c r="E36"/>
  <c r="H54" i="7"/>
  <c r="H37" i="5"/>
  <c r="D40"/>
  <c r="G35"/>
  <c r="G40" s="1"/>
  <c r="G36"/>
  <c r="H40" i="7"/>
  <c r="H26"/>
  <c r="G40"/>
  <c r="H14" i="5"/>
  <c r="H27"/>
  <c r="G37"/>
  <c r="E28" i="2"/>
  <c r="E38" i="5"/>
  <c r="G39"/>
  <c r="J40"/>
  <c r="H33" i="7"/>
  <c r="G26"/>
  <c r="E55" i="2"/>
  <c r="E17"/>
  <c r="E68"/>
  <c r="E49"/>
  <c r="E62"/>
  <c r="E42"/>
  <c r="E28" i="4"/>
  <c r="E14"/>
  <c r="E42"/>
  <c r="F40" i="5"/>
  <c r="H38"/>
  <c r="H40" s="1"/>
  <c r="E39"/>
  <c r="E31"/>
  <c r="G27"/>
  <c r="E27"/>
  <c r="E14"/>
  <c r="E5"/>
  <c r="G10"/>
  <c r="G11"/>
  <c r="G12"/>
  <c r="E35" i="2"/>
  <c r="F28"/>
  <c r="E4" i="5"/>
  <c r="F39" i="4"/>
  <c r="F40"/>
  <c r="F37"/>
  <c r="F41"/>
  <c r="F38"/>
  <c r="F24"/>
  <c r="F25"/>
  <c r="F26"/>
  <c r="F27"/>
  <c r="F23"/>
  <c r="F11"/>
  <c r="F12"/>
  <c r="F9"/>
  <c r="F13"/>
  <c r="F10"/>
  <c r="F71" i="2"/>
  <c r="F72"/>
  <c r="F73"/>
  <c r="F74"/>
  <c r="F65"/>
  <c r="F66"/>
  <c r="F67"/>
  <c r="F58"/>
  <c r="F59"/>
  <c r="F60"/>
  <c r="F61"/>
  <c r="F52"/>
  <c r="F53"/>
  <c r="F54"/>
  <c r="F45"/>
  <c r="F46"/>
  <c r="F47"/>
  <c r="F48"/>
  <c r="F38"/>
  <c r="F39"/>
  <c r="F40"/>
  <c r="F41"/>
  <c r="F70"/>
  <c r="F64"/>
  <c r="F57"/>
  <c r="F51"/>
  <c r="F44"/>
  <c r="F37"/>
  <c r="F31"/>
  <c r="F32"/>
  <c r="F33"/>
  <c r="F34"/>
  <c r="F30"/>
  <c r="F23"/>
  <c r="F13"/>
  <c r="F14"/>
  <c r="F15"/>
  <c r="F16"/>
  <c r="F12"/>
  <c r="E40" i="5" l="1"/>
  <c r="G14"/>
  <c r="F28" i="4"/>
  <c r="F17" i="2"/>
  <c r="F42"/>
  <c r="F49"/>
  <c r="F35"/>
  <c r="F68"/>
  <c r="F75"/>
  <c r="F42" i="4"/>
  <c r="F55" i="2"/>
  <c r="F14" i="4"/>
  <c r="F62" i="2"/>
</calcChain>
</file>

<file path=xl/sharedStrings.xml><?xml version="1.0" encoding="utf-8"?>
<sst xmlns="http://schemas.openxmlformats.org/spreadsheetml/2006/main" count="548" uniqueCount="191">
  <si>
    <t>Omineca Spruce Bark Beetle Area/Volume Overview</t>
  </si>
  <si>
    <t>All volumes are in cubic meters</t>
  </si>
  <si>
    <t>All areas are in hectares</t>
  </si>
  <si>
    <t>November 2016</t>
  </si>
  <si>
    <t>Old growth management areas (legal and non-legal)</t>
  </si>
  <si>
    <t>Results reserves</t>
  </si>
  <si>
    <t>Less than 1 ha non-contiguous polygons</t>
  </si>
  <si>
    <t>Cable harvesting</t>
  </si>
  <si>
    <t>Licensee operating areas</t>
  </si>
  <si>
    <t>Area/Volume by Severity</t>
  </si>
  <si>
    <t>L</t>
  </si>
  <si>
    <t>M</t>
  </si>
  <si>
    <t>S</t>
  </si>
  <si>
    <t>T</t>
  </si>
  <si>
    <t>VS</t>
  </si>
  <si>
    <t>Area</t>
  </si>
  <si>
    <t>Vol (@ 275)</t>
  </si>
  <si>
    <t>Trace</t>
  </si>
  <si>
    <t>Low</t>
  </si>
  <si>
    <t>Medium</t>
  </si>
  <si>
    <t>Severe</t>
  </si>
  <si>
    <t>Very Severe</t>
  </si>
  <si>
    <t>Area/Volume by Severity by Licensee Operating Area</t>
  </si>
  <si>
    <t>Severity</t>
  </si>
  <si>
    <t>Cable Harvesting</t>
  </si>
  <si>
    <t>Total Infected THLB</t>
  </si>
  <si>
    <t>BCTS</t>
  </si>
  <si>
    <t>Canfor</t>
  </si>
  <si>
    <t>CNC</t>
  </si>
  <si>
    <t>Conifex</t>
  </si>
  <si>
    <t>First Nations</t>
  </si>
  <si>
    <t>Lakeland</t>
  </si>
  <si>
    <t>Unassigned</t>
  </si>
  <si>
    <t>Winton Global</t>
  </si>
  <si>
    <t>Licensee</t>
  </si>
  <si>
    <t>A10</t>
  </si>
  <si>
    <t>A12</t>
  </si>
  <si>
    <t>A13</t>
  </si>
  <si>
    <t>A14</t>
  </si>
  <si>
    <t>A16</t>
  </si>
  <si>
    <t>A17</t>
  </si>
  <si>
    <t>A19</t>
  </si>
  <si>
    <t>A2</t>
  </si>
  <si>
    <t>A20</t>
  </si>
  <si>
    <t>A21</t>
  </si>
  <si>
    <t>A22</t>
  </si>
  <si>
    <t>A23</t>
  </si>
  <si>
    <t>A24</t>
  </si>
  <si>
    <t>A25</t>
  </si>
  <si>
    <t>A3</t>
  </si>
  <si>
    <t>A4</t>
  </si>
  <si>
    <t>A5</t>
  </si>
  <si>
    <t>% Target from the Order</t>
  </si>
  <si>
    <t>A1</t>
  </si>
  <si>
    <t>A6</t>
  </si>
  <si>
    <t>A7</t>
  </si>
  <si>
    <t>A8</t>
  </si>
  <si>
    <t>A9</t>
  </si>
  <si>
    <t>A11</t>
  </si>
  <si>
    <t>A15</t>
  </si>
  <si>
    <t>A18</t>
  </si>
  <si>
    <t>Unit Label</t>
  </si>
  <si>
    <t>Targets</t>
  </si>
  <si>
    <t>Current Percentage (%)</t>
  </si>
  <si>
    <t>CFLB Area (ha)</t>
  </si>
  <si>
    <t>Target Area (ha)</t>
  </si>
  <si>
    <t>Current Area (ha)</t>
  </si>
  <si>
    <t>Natural Disturbance Zone (NDZ)</t>
  </si>
  <si>
    <t>NDU/Merged Biogeoclimatic Units</t>
  </si>
  <si>
    <t>Boreal Foothills</t>
  </si>
  <si>
    <t>Boreal Foothills - Mountain ESSFmv 2</t>
  </si>
  <si>
    <t>McGregor</t>
  </si>
  <si>
    <t>McGregor Plateau ESSFwk 2</t>
  </si>
  <si>
    <t>McGregor Plateau SBS mk 1</t>
  </si>
  <si>
    <t>McGregor Plateau SBS wk 1</t>
  </si>
  <si>
    <t>Moist Interior</t>
  </si>
  <si>
    <t>Moist Interior - Mountain ESSFmv 3</t>
  </si>
  <si>
    <t>Moist Interior - Mountain ESSFwk 1</t>
  </si>
  <si>
    <t>Moist Interior - Plateau SBS mh</t>
  </si>
  <si>
    <t>Moist Interior - Plateau SBS mc 2</t>
  </si>
  <si>
    <t>Moist Interior - Plateau SBS mw</t>
  </si>
  <si>
    <t>Moist Interior - Plateau SBS wk 1</t>
  </si>
  <si>
    <t>Moist Interior - Plateau SBS dw 2</t>
  </si>
  <si>
    <t>Moist Interior - Plateau SBS dw 3</t>
  </si>
  <si>
    <t>Moist Interior/Omineca</t>
  </si>
  <si>
    <t>Moist Interior - Plateau SBS mk 1</t>
  </si>
  <si>
    <t>Wet Mountain</t>
  </si>
  <si>
    <t>Wet Mountain ESSFwk 2</t>
  </si>
  <si>
    <t>Wet Mountain ESSFwc 3</t>
  </si>
  <si>
    <t>Wet Mountain SBS wk 1</t>
  </si>
  <si>
    <t>Wet Mountain SBS vk</t>
  </si>
  <si>
    <t>Wet Trench</t>
  </si>
  <si>
    <t>Wet Trench - Mountain Eswcp</t>
  </si>
  <si>
    <t>Wet Trench - Mountain ESSFwk 2</t>
  </si>
  <si>
    <t>Wet Trench - Mountain ESSFwc 3</t>
  </si>
  <si>
    <t>Wet Trench - Mountain ESSFwk 1</t>
  </si>
  <si>
    <t>Wet Trench - Valley ICH wk 3</t>
  </si>
  <si>
    <t>Wet Trench - Valley ICH vk 2</t>
  </si>
  <si>
    <t>Wet Trench - Valley SBS wk 1</t>
  </si>
  <si>
    <t>Wet Trench - Valley SBS vk</t>
  </si>
  <si>
    <t>Old Forest Retention 2016</t>
  </si>
  <si>
    <t>Mature stands (age class &gt;= 7)</t>
  </si>
  <si>
    <t>Road allowance 3%</t>
  </si>
  <si>
    <t>Vol</t>
  </si>
  <si>
    <t>Vol less FSW</t>
  </si>
  <si>
    <t>less FSW</t>
  </si>
  <si>
    <t>less FSW &amp; FSW Proposed</t>
  </si>
  <si>
    <t>VRI TOTAL STAND</t>
  </si>
  <si>
    <t>VRI SPRUCE ONLY</t>
  </si>
  <si>
    <t>Mackenzie District</t>
  </si>
  <si>
    <t>Prince George District</t>
  </si>
  <si>
    <t>DPG and DMK</t>
  </si>
  <si>
    <t>Percent of Area</t>
  </si>
  <si>
    <t>Total Infected CFLB</t>
  </si>
  <si>
    <t>CFLB Area</t>
  </si>
  <si>
    <t>THLB Area</t>
  </si>
  <si>
    <t>THLB Vol</t>
  </si>
  <si>
    <t>THLB</t>
  </si>
  <si>
    <t>*Trace areas/volumes not included in sums</t>
  </si>
  <si>
    <t>Sacred</t>
  </si>
  <si>
    <t>(Herrick</t>
  </si>
  <si>
    <t>Area)</t>
  </si>
  <si>
    <t>Mackenzie and Prince George District</t>
  </si>
  <si>
    <t>Surplus/Deficit (ha)</t>
  </si>
  <si>
    <t>Moderate</t>
  </si>
  <si>
    <t>Total Infected THLB (ha)</t>
  </si>
  <si>
    <t>Cable Harvesting (ha)</t>
  </si>
  <si>
    <t>Area (ha)</t>
  </si>
  <si>
    <t>Vol (@275) m3</t>
  </si>
  <si>
    <t>Vol (@ 275) m3</t>
  </si>
  <si>
    <t>(&lt;1%)</t>
  </si>
  <si>
    <t>(1-10%)</t>
  </si>
  <si>
    <t>(11-29%)</t>
  </si>
  <si>
    <t>(30-49%)</t>
  </si>
  <si>
    <t>(50% +)</t>
  </si>
  <si>
    <t>Area/volume Summary</t>
  </si>
  <si>
    <t>Infected areas, all sources (Ground, Heli, and AOS)</t>
  </si>
  <si>
    <t>Average Stand Volume 275m3/ha</t>
  </si>
  <si>
    <t>Timber harvest land base (THLB) stands only</t>
  </si>
  <si>
    <t>TFL 30 excluded (other infected area based licenses included)</t>
  </si>
  <si>
    <t>Area/Volume Net Downs</t>
  </si>
  <si>
    <t>Parks, protected areas, private lands, etc excluded from THLB</t>
  </si>
  <si>
    <t>Wildlife habitat Areas</t>
  </si>
  <si>
    <t>Visual quality (Retention and Preservation)</t>
  </si>
  <si>
    <t>Designated A4 Spatial Landscape Biodiversity Areas</t>
  </si>
  <si>
    <t>Stand Level Retention 12.1%</t>
  </si>
  <si>
    <t>Merged BEC units Old Forest Retention Requirements (DPG only)</t>
  </si>
  <si>
    <t>Identified Areas:</t>
  </si>
  <si>
    <t>Provincial change detection layer (cut blocks, fires...)</t>
  </si>
  <si>
    <t xml:space="preserve">FTA pending cut blocks </t>
  </si>
  <si>
    <t>Ungulate winter range (no harvest and conditional harvest)</t>
  </si>
  <si>
    <t>Fisheries sensitive watersheds</t>
  </si>
  <si>
    <t>Proposed fisheries sensitive watersheds</t>
  </si>
  <si>
    <t>Stands with &gt;=30% Spruce (separate table)</t>
  </si>
  <si>
    <r>
      <t xml:space="preserve">Spruce </t>
    </r>
    <r>
      <rPr>
        <u/>
        <sz val="9"/>
        <color theme="1"/>
        <rFont val="Calibri"/>
        <family val="2"/>
        <scheme val="minor"/>
      </rPr>
      <t>Leading</t>
    </r>
    <r>
      <rPr>
        <sz val="9"/>
        <color theme="1"/>
        <rFont val="Calibri"/>
        <family val="2"/>
        <scheme val="minor"/>
      </rPr>
      <t xml:space="preserve"> Stands </t>
    </r>
  </si>
  <si>
    <t>Spruce Leading &gt;= 7</t>
  </si>
  <si>
    <t>Spruce Component &gt; 30%, AC &gt;= 7</t>
  </si>
  <si>
    <t>Spruce component &gt; 30, Age class 5 and 6</t>
  </si>
  <si>
    <t>Not net downs</t>
  </si>
  <si>
    <t>Winton</t>
  </si>
  <si>
    <t>SUM_Shape_Area</t>
  </si>
  <si>
    <t>No Trace, includes spatial netdowns and a-spatial netdowns</t>
  </si>
  <si>
    <t>Includes spatial netdowns and a-spatial netdowns</t>
  </si>
  <si>
    <t>BCTS PG</t>
  </si>
  <si>
    <t>Canfor DMK</t>
  </si>
  <si>
    <t>Canfor DPG</t>
  </si>
  <si>
    <t>WG/Lakeland</t>
  </si>
  <si>
    <t>BCTS MK</t>
  </si>
  <si>
    <t>No net downs, VRI volumes</t>
  </si>
  <si>
    <t>Herrick</t>
  </si>
  <si>
    <t>TSR Considerations</t>
  </si>
  <si>
    <t>mBEC Table</t>
  </si>
  <si>
    <t>Licensee Action Plan (Dec 2016)</t>
  </si>
  <si>
    <t>Action Area (ha)</t>
  </si>
  <si>
    <t>THLB Infected Area</t>
  </si>
  <si>
    <t>(No Trace)</t>
  </si>
  <si>
    <t>Spruce Leading</t>
  </si>
  <si>
    <t>CFLB Mortality</t>
  </si>
  <si>
    <t>THLB Mortality</t>
  </si>
  <si>
    <t>CFLB Stand Vol</t>
  </si>
  <si>
    <t>THLB Stand Vol</t>
  </si>
  <si>
    <t>Age class &gt;= 6</t>
  </si>
  <si>
    <t>Not Spruce Leading</t>
  </si>
  <si>
    <t>Actioned</t>
  </si>
  <si>
    <t>Totals:</t>
  </si>
  <si>
    <t>**Excludes Unassigned Areas (Herrick Sacred Area) and First Nation Areas (McLeod Lake FN)</t>
  </si>
  <si>
    <t>% of Area</t>
  </si>
  <si>
    <t>IBS THLB Infested Area (ha) by Licensee</t>
  </si>
  <si>
    <t>IBS THLB Infested (ha)</t>
  </si>
  <si>
    <t>Current Status 2016</t>
  </si>
  <si>
    <t xml:space="preserve"> Requirements from the Order Establishing Landscape Biodiversity Objectives for the Prince George Timber Supply Area (October 20, 2004)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</si>
</sst>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trike/>
      <sz val="10"/>
      <color theme="0" tint="-0.249977111117893"/>
      <name val="Calibri"/>
      <family val="2"/>
      <scheme val="minor"/>
    </font>
    <font>
      <b/>
      <strike/>
      <sz val="10"/>
      <color theme="0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1"/>
      <color theme="4"/>
      <name val="Calibri"/>
      <family val="2"/>
      <scheme val="minor"/>
    </font>
    <font>
      <b/>
      <i/>
      <sz val="10"/>
      <color theme="9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E8E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3" fontId="2" fillId="0" borderId="0" xfId="0" applyNumberFormat="1" applyFont="1" applyAlignment="1">
      <alignment horizontal="left"/>
    </xf>
    <xf numFmtId="3" fontId="3" fillId="0" borderId="0" xfId="0" applyNumberFormat="1" applyFont="1"/>
    <xf numFmtId="3" fontId="3" fillId="0" borderId="0" xfId="0" applyNumberFormat="1" applyFont="1" applyAlignment="1">
      <alignment horizontal="left"/>
    </xf>
    <xf numFmtId="3" fontId="4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3" fillId="0" borderId="0" xfId="0" applyNumberFormat="1" applyFont="1" applyBorder="1"/>
    <xf numFmtId="3" fontId="3" fillId="0" borderId="1" xfId="0" applyNumberFormat="1" applyFont="1" applyBorder="1"/>
    <xf numFmtId="3" fontId="8" fillId="3" borderId="0" xfId="1" applyNumberFormat="1" applyFont="1" applyFill="1" applyBorder="1" applyAlignment="1">
      <alignment vertical="center"/>
    </xf>
    <xf numFmtId="3" fontId="10" fillId="3" borderId="2" xfId="5" applyNumberFormat="1" applyFont="1" applyFill="1" applyBorder="1" applyAlignment="1">
      <alignment horizontal="center" vertical="center" wrapText="1"/>
    </xf>
    <xf numFmtId="3" fontId="8" fillId="3" borderId="2" xfId="1" applyNumberFormat="1" applyFont="1" applyFill="1" applyBorder="1" applyAlignment="1">
      <alignment horizontal="center" vertical="center"/>
    </xf>
    <xf numFmtId="3" fontId="11" fillId="3" borderId="2" xfId="5" applyNumberFormat="1" applyFont="1" applyFill="1" applyBorder="1" applyAlignment="1">
      <alignment horizontal="center" vertical="center" wrapText="1"/>
    </xf>
    <xf numFmtId="3" fontId="12" fillId="3" borderId="2" xfId="1" applyNumberFormat="1" applyFont="1" applyFill="1" applyBorder="1" applyAlignment="1">
      <alignment horizontal="center" vertical="center"/>
    </xf>
    <xf numFmtId="3" fontId="8" fillId="3" borderId="7" xfId="1" applyNumberFormat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vertical="center"/>
    </xf>
    <xf numFmtId="3" fontId="3" fillId="4" borderId="0" xfId="0" applyNumberFormat="1" applyFont="1" applyFill="1"/>
    <xf numFmtId="3" fontId="5" fillId="4" borderId="0" xfId="0" applyNumberFormat="1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/>
    <xf numFmtId="3" fontId="14" fillId="0" borderId="0" xfId="0" applyNumberFormat="1" applyFont="1" applyFill="1"/>
    <xf numFmtId="3" fontId="5" fillId="5" borderId="0" xfId="0" applyNumberFormat="1" applyFont="1" applyFill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3" fontId="3" fillId="5" borderId="0" xfId="0" applyNumberFormat="1" applyFont="1" applyFill="1"/>
    <xf numFmtId="3" fontId="3" fillId="5" borderId="1" xfId="0" applyNumberFormat="1" applyFont="1" applyFill="1" applyBorder="1"/>
    <xf numFmtId="3" fontId="5" fillId="6" borderId="0" xfId="0" applyNumberFormat="1" applyFont="1" applyFill="1" applyAlignment="1">
      <alignment horizontal="center"/>
    </xf>
    <xf numFmtId="3" fontId="5" fillId="6" borderId="1" xfId="0" applyNumberFormat="1" applyFont="1" applyFill="1" applyBorder="1" applyAlignment="1">
      <alignment horizontal="center"/>
    </xf>
    <xf numFmtId="3" fontId="3" fillId="6" borderId="0" xfId="0" applyNumberFormat="1" applyFont="1" applyFill="1"/>
    <xf numFmtId="3" fontId="5" fillId="0" borderId="0" xfId="0" applyNumberFormat="1" applyFont="1" applyFill="1" applyAlignment="1">
      <alignment horizontal="center"/>
    </xf>
    <xf numFmtId="3" fontId="3" fillId="0" borderId="8" xfId="0" applyNumberFormat="1" applyFont="1" applyBorder="1"/>
    <xf numFmtId="3" fontId="3" fillId="5" borderId="0" xfId="0" applyNumberFormat="1" applyFont="1" applyFill="1" applyBorder="1"/>
    <xf numFmtId="3" fontId="3" fillId="5" borderId="8" xfId="0" applyNumberFormat="1" applyFont="1" applyFill="1" applyBorder="1"/>
    <xf numFmtId="3" fontId="3" fillId="4" borderId="0" xfId="0" applyNumberFormat="1" applyFont="1" applyFill="1" applyBorder="1"/>
    <xf numFmtId="3" fontId="3" fillId="4" borderId="8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3" fontId="5" fillId="0" borderId="0" xfId="0" applyNumberFormat="1" applyFont="1" applyFill="1" applyBorder="1"/>
    <xf numFmtId="3" fontId="9" fillId="0" borderId="0" xfId="0" applyNumberFormat="1" applyFont="1" applyAlignment="1">
      <alignment horizontal="left"/>
    </xf>
    <xf numFmtId="3" fontId="15" fillId="0" borderId="0" xfId="0" applyNumberFormat="1" applyFont="1"/>
    <xf numFmtId="3" fontId="3" fillId="0" borderId="0" xfId="0" applyNumberFormat="1" applyFont="1" applyBorder="1" applyAlignment="1">
      <alignment horizontal="center"/>
    </xf>
    <xf numFmtId="3" fontId="3" fillId="6" borderId="8" xfId="0" applyNumberFormat="1" applyFont="1" applyFill="1" applyBorder="1"/>
    <xf numFmtId="3" fontId="9" fillId="0" borderId="0" xfId="0" applyNumberFormat="1" applyFont="1"/>
    <xf numFmtId="3" fontId="16" fillId="0" borderId="0" xfId="0" applyNumberFormat="1" applyFont="1"/>
    <xf numFmtId="3" fontId="17" fillId="0" borderId="0" xfId="0" applyNumberFormat="1" applyFont="1"/>
    <xf numFmtId="3" fontId="18" fillId="0" borderId="0" xfId="0" applyNumberFormat="1" applyFont="1"/>
    <xf numFmtId="3" fontId="18" fillId="5" borderId="0" xfId="0" applyNumberFormat="1" applyFont="1" applyFill="1"/>
    <xf numFmtId="3" fontId="18" fillId="4" borderId="0" xfId="0" applyNumberFormat="1" applyFont="1" applyFill="1"/>
    <xf numFmtId="3" fontId="18" fillId="0" borderId="0" xfId="0" applyNumberFormat="1" applyFont="1" applyBorder="1" applyAlignment="1">
      <alignment horizontal="center"/>
    </xf>
    <xf numFmtId="3" fontId="18" fillId="0" borderId="0" xfId="0" applyNumberFormat="1" applyFont="1" applyBorder="1"/>
    <xf numFmtId="3" fontId="18" fillId="5" borderId="0" xfId="0" applyNumberFormat="1" applyFont="1" applyFill="1" applyBorder="1"/>
    <xf numFmtId="3" fontId="18" fillId="4" borderId="0" xfId="0" applyNumberFormat="1" applyFont="1" applyFill="1" applyBorder="1"/>
    <xf numFmtId="3" fontId="18" fillId="6" borderId="0" xfId="0" applyNumberFormat="1" applyFont="1" applyFill="1"/>
    <xf numFmtId="3" fontId="5" fillId="6" borderId="0" xfId="0" applyNumberFormat="1" applyFont="1" applyFill="1" applyBorder="1" applyAlignment="1">
      <alignment horizontal="center"/>
    </xf>
    <xf numFmtId="3" fontId="3" fillId="6" borderId="0" xfId="0" applyNumberFormat="1" applyFont="1" applyFill="1" applyBorder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9" fillId="0" borderId="1" xfId="0" applyNumberFormat="1" applyFont="1" applyBorder="1"/>
    <xf numFmtId="3" fontId="3" fillId="6" borderId="1" xfId="0" applyNumberFormat="1" applyFont="1" applyFill="1" applyBorder="1"/>
    <xf numFmtId="3" fontId="5" fillId="0" borderId="0" xfId="0" applyNumberFormat="1" applyFont="1"/>
    <xf numFmtId="3" fontId="2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9" fillId="0" borderId="0" xfId="0" applyFont="1"/>
    <xf numFmtId="0" fontId="20" fillId="0" borderId="0" xfId="0" applyFont="1"/>
    <xf numFmtId="17" fontId="20" fillId="0" borderId="0" xfId="0" quotePrefix="1" applyNumberFormat="1" applyFont="1"/>
    <xf numFmtId="0" fontId="21" fillId="0" borderId="0" xfId="0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3" fontId="24" fillId="0" borderId="0" xfId="0" applyNumberFormat="1" applyFont="1"/>
    <xf numFmtId="3" fontId="5" fillId="7" borderId="1" xfId="0" applyNumberFormat="1" applyFont="1" applyFill="1" applyBorder="1" applyAlignment="1">
      <alignment horizontal="center"/>
    </xf>
    <xf numFmtId="3" fontId="16" fillId="7" borderId="0" xfId="0" applyNumberFormat="1" applyFont="1" applyFill="1" applyAlignment="1">
      <alignment horizontal="right"/>
    </xf>
    <xf numFmtId="3" fontId="3" fillId="7" borderId="0" xfId="0" applyNumberFormat="1" applyFont="1" applyFill="1" applyAlignment="1">
      <alignment horizontal="right"/>
    </xf>
    <xf numFmtId="3" fontId="3" fillId="7" borderId="1" xfId="0" applyNumberFormat="1" applyFont="1" applyFill="1" applyBorder="1" applyAlignment="1">
      <alignment horizontal="right"/>
    </xf>
    <xf numFmtId="3" fontId="8" fillId="3" borderId="3" xfId="1" applyNumberFormat="1" applyFont="1" applyFill="1" applyBorder="1" applyAlignment="1">
      <alignment horizontal="center" vertical="center" wrapText="1"/>
    </xf>
    <xf numFmtId="3" fontId="8" fillId="3" borderId="2" xfId="1" applyNumberFormat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4" xfId="1" applyNumberFormat="1" applyFont="1" applyFill="1" applyBorder="1" applyAlignment="1">
      <alignment horizontal="center" vertical="center" wrapText="1"/>
    </xf>
    <xf numFmtId="3" fontId="9" fillId="3" borderId="2" xfId="1" applyNumberFormat="1" applyFont="1" applyFill="1" applyBorder="1" applyAlignment="1">
      <alignment horizontal="left" vertical="center"/>
    </xf>
    <xf numFmtId="3" fontId="9" fillId="3" borderId="2" xfId="1" applyNumberFormat="1" applyFont="1" applyFill="1" applyBorder="1" applyAlignment="1">
      <alignment vertical="center"/>
    </xf>
    <xf numFmtId="3" fontId="9" fillId="0" borderId="2" xfId="6" applyNumberFormat="1" applyFont="1" applyFill="1" applyBorder="1" applyAlignment="1">
      <alignment horizontal="center" vertical="center" wrapText="1"/>
    </xf>
    <xf numFmtId="3" fontId="9" fillId="3" borderId="2" xfId="1" applyNumberFormat="1" applyFont="1" applyFill="1" applyBorder="1" applyAlignment="1">
      <alignment horizontal="center" vertical="center"/>
    </xf>
    <xf numFmtId="3" fontId="11" fillId="3" borderId="2" xfId="1" applyNumberFormat="1" applyFont="1" applyFill="1" applyBorder="1" applyAlignment="1">
      <alignment horizontal="center" vertical="center"/>
    </xf>
    <xf numFmtId="3" fontId="8" fillId="3" borderId="0" xfId="1" applyNumberFormat="1" applyFont="1" applyFill="1" applyBorder="1" applyAlignment="1">
      <alignment horizontal="left" vertical="center"/>
    </xf>
    <xf numFmtId="3" fontId="8" fillId="3" borderId="0" xfId="1" applyNumberFormat="1" applyFont="1" applyFill="1" applyBorder="1" applyAlignment="1">
      <alignment horizontal="center" vertical="center"/>
    </xf>
    <xf numFmtId="3" fontId="5" fillId="8" borderId="9" xfId="0" applyNumberFormat="1" applyFont="1" applyFill="1" applyBorder="1" applyAlignment="1">
      <alignment horizontal="center"/>
    </xf>
    <xf numFmtId="3" fontId="5" fillId="8" borderId="10" xfId="0" applyNumberFormat="1" applyFont="1" applyFill="1" applyBorder="1" applyAlignment="1">
      <alignment horizontal="center"/>
    </xf>
    <xf numFmtId="3" fontId="3" fillId="8" borderId="2" xfId="0" applyNumberFormat="1" applyFont="1" applyFill="1" applyBorder="1"/>
    <xf numFmtId="3" fontId="9" fillId="0" borderId="0" xfId="1" applyNumberFormat="1" applyFont="1"/>
    <xf numFmtId="3" fontId="8" fillId="8" borderId="6" xfId="1" applyNumberFormat="1" applyFont="1" applyFill="1" applyBorder="1" applyAlignment="1">
      <alignment horizontal="center"/>
    </xf>
    <xf numFmtId="3" fontId="9" fillId="3" borderId="0" xfId="1" applyNumberFormat="1" applyFont="1" applyFill="1" applyBorder="1" applyAlignment="1">
      <alignment horizontal="center" vertical="center" wrapText="1"/>
    </xf>
    <xf numFmtId="3" fontId="25" fillId="2" borderId="2" xfId="1" applyNumberFormat="1" applyFont="1" applyFill="1" applyBorder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3" fontId="26" fillId="9" borderId="2" xfId="6" applyNumberFormat="1" applyFont="1" applyFill="1" applyBorder="1" applyAlignment="1">
      <alignment horizontal="center" vertical="center" wrapText="1"/>
    </xf>
    <xf numFmtId="3" fontId="13" fillId="8" borderId="2" xfId="0" applyNumberFormat="1" applyFont="1" applyFill="1" applyBorder="1"/>
    <xf numFmtId="3" fontId="5" fillId="10" borderId="0" xfId="0" applyNumberFormat="1" applyFont="1" applyFill="1" applyAlignment="1">
      <alignment horizontal="center"/>
    </xf>
    <xf numFmtId="3" fontId="5" fillId="10" borderId="1" xfId="0" applyNumberFormat="1" applyFont="1" applyFill="1" applyBorder="1" applyAlignment="1">
      <alignment horizontal="center"/>
    </xf>
    <xf numFmtId="3" fontId="16" fillId="10" borderId="0" xfId="0" applyNumberFormat="1" applyFont="1" applyFill="1"/>
    <xf numFmtId="3" fontId="3" fillId="10" borderId="0" xfId="0" applyNumberFormat="1" applyFont="1" applyFill="1"/>
    <xf numFmtId="3" fontId="3" fillId="10" borderId="1" xfId="0" applyNumberFormat="1" applyFont="1" applyFill="1" applyBorder="1"/>
    <xf numFmtId="3" fontId="0" fillId="0" borderId="0" xfId="0" applyNumberFormat="1"/>
    <xf numFmtId="3" fontId="27" fillId="0" borderId="0" xfId="0" applyNumberFormat="1" applyFont="1"/>
    <xf numFmtId="3" fontId="0" fillId="0" borderId="1" xfId="0" applyNumberFormat="1" applyBorder="1"/>
    <xf numFmtId="3" fontId="3" fillId="8" borderId="6" xfId="0" applyNumberFormat="1" applyFont="1" applyFill="1" applyBorder="1"/>
    <xf numFmtId="3" fontId="13" fillId="8" borderId="6" xfId="0" applyNumberFormat="1" applyFont="1" applyFill="1" applyBorder="1"/>
    <xf numFmtId="3" fontId="24" fillId="0" borderId="0" xfId="0" applyNumberFormat="1" applyFont="1" applyBorder="1"/>
    <xf numFmtId="3" fontId="3" fillId="8" borderId="4" xfId="0" applyNumberFormat="1" applyFont="1" applyFill="1" applyBorder="1"/>
    <xf numFmtId="3" fontId="3" fillId="8" borderId="11" xfId="0" applyNumberFormat="1" applyFont="1" applyFill="1" applyBorder="1"/>
    <xf numFmtId="3" fontId="3" fillId="8" borderId="8" xfId="0" applyNumberFormat="1" applyFont="1" applyFill="1" applyBorder="1"/>
    <xf numFmtId="3" fontId="5" fillId="8" borderId="8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7" borderId="0" xfId="0" applyNumberFormat="1" applyFont="1" applyFill="1" applyBorder="1" applyAlignment="1">
      <alignment horizontal="right"/>
    </xf>
    <xf numFmtId="3" fontId="28" fillId="0" borderId="0" xfId="0" applyNumberFormat="1" applyFont="1" applyAlignment="1">
      <alignment horizontal="center"/>
    </xf>
    <xf numFmtId="9" fontId="3" fillId="0" borderId="0" xfId="8" applyFont="1"/>
    <xf numFmtId="9" fontId="3" fillId="0" borderId="0" xfId="8" applyNumberFormat="1" applyFont="1"/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9" fontId="9" fillId="3" borderId="2" xfId="8" applyFont="1" applyFill="1" applyBorder="1" applyAlignment="1">
      <alignment horizontal="center" vertical="center"/>
    </xf>
    <xf numFmtId="9" fontId="11" fillId="3" borderId="2" xfId="8" applyFont="1" applyFill="1" applyBorder="1" applyAlignment="1">
      <alignment horizontal="center" vertical="center"/>
    </xf>
    <xf numFmtId="3" fontId="8" fillId="3" borderId="2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2" xfId="1" applyNumberFormat="1" applyFont="1" applyFill="1" applyBorder="1" applyAlignment="1">
      <alignment horizontal="left" vertical="center" wrapText="1"/>
    </xf>
    <xf numFmtId="3" fontId="8" fillId="3" borderId="2" xfId="1" applyNumberFormat="1" applyFont="1" applyFill="1" applyBorder="1" applyAlignment="1">
      <alignment vertical="center" wrapText="1"/>
    </xf>
    <xf numFmtId="3" fontId="8" fillId="3" borderId="3" xfId="1" applyNumberFormat="1" applyFont="1" applyFill="1" applyBorder="1" applyAlignment="1">
      <alignment horizontal="center" vertical="center" wrapText="1"/>
    </xf>
    <xf numFmtId="3" fontId="9" fillId="0" borderId="4" xfId="1" applyNumberFormat="1" applyFont="1" applyBorder="1" applyAlignment="1">
      <alignment horizontal="center" vertical="center" wrapText="1"/>
    </xf>
  </cellXfs>
  <cellStyles count="9">
    <cellStyle name="Normal" xfId="0" builtinId="0"/>
    <cellStyle name="Normal 2" xfId="2"/>
    <cellStyle name="Normal 3" xfId="3"/>
    <cellStyle name="Normal 4" xfId="4"/>
    <cellStyle name="Normal_mBEC Table" xfId="1"/>
    <cellStyle name="Normal_Old Forest" xfId="5"/>
    <cellStyle name="Normal_Old Forest - Detail" xfId="6"/>
    <cellStyle name="Percent" xfId="8" builtinId="5"/>
    <cellStyle name="Percent 2" xfId="7"/>
  </cellStyles>
  <dxfs count="0"/>
  <tableStyles count="0" defaultTableStyle="TableStyleMedium9" defaultPivotStyle="PivotStyleLight16"/>
  <colors>
    <mruColors>
      <color rgb="FFDFE8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165100</xdr:colOff>
      <xdr:row>2</xdr:row>
      <xdr:rowOff>57150</xdr:rowOff>
    </xdr:from>
    <xdr:to>
      <xdr:col>17</xdr:col>
      <xdr:colOff>231775</xdr:colOff>
      <xdr:row>34</xdr:row>
      <xdr:rowOff>92075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40200" y="425450"/>
          <a:ext cx="6162675" cy="4702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36"/>
  <sheetViews>
    <sheetView topLeftCell="B1" zoomScale="120" zoomScaleNormal="120" workbookViewId="0">
      <selection activeCell="B1" sqref="B1"/>
    </sheetView>
  </sheetViews>
  <sheetFormatPr defaultColWidth="9.140625" defaultRowHeight="12"/>
  <cols>
    <col min="1" max="1" width="4.7109375" style="63" customWidth="1"/>
    <col min="2" max="16384" width="9.140625" style="63"/>
  </cols>
  <sheetData>
    <row r="2" spans="2:2">
      <c r="B2" s="62" t="s">
        <v>0</v>
      </c>
    </row>
    <row r="3" spans="2:2">
      <c r="B3" s="64" t="s">
        <v>3</v>
      </c>
    </row>
    <row r="4" spans="2:2">
      <c r="B4" s="64"/>
    </row>
    <row r="5" spans="2:2">
      <c r="B5" s="65" t="s">
        <v>1</v>
      </c>
    </row>
    <row r="6" spans="2:2">
      <c r="B6" s="65" t="s">
        <v>2</v>
      </c>
    </row>
    <row r="8" spans="2:2">
      <c r="B8" s="66" t="s">
        <v>135</v>
      </c>
    </row>
    <row r="9" spans="2:2">
      <c r="B9" s="67" t="s">
        <v>136</v>
      </c>
    </row>
    <row r="10" spans="2:2">
      <c r="B10" s="67" t="s">
        <v>101</v>
      </c>
    </row>
    <row r="11" spans="2:2">
      <c r="B11" s="67" t="s">
        <v>154</v>
      </c>
    </row>
    <row r="12" spans="2:2">
      <c r="B12" s="67" t="s">
        <v>153</v>
      </c>
    </row>
    <row r="13" spans="2:2">
      <c r="B13" s="67" t="s">
        <v>137</v>
      </c>
    </row>
    <row r="14" spans="2:2">
      <c r="B14" s="67" t="s">
        <v>138</v>
      </c>
    </row>
    <row r="15" spans="2:2">
      <c r="B15" s="67" t="s">
        <v>139</v>
      </c>
    </row>
    <row r="16" spans="2:2">
      <c r="B16" s="66"/>
    </row>
    <row r="17" spans="2:2">
      <c r="B17" s="66" t="s">
        <v>140</v>
      </c>
    </row>
    <row r="18" spans="2:2">
      <c r="B18" s="67" t="s">
        <v>141</v>
      </c>
    </row>
    <row r="19" spans="2:2">
      <c r="B19" s="67" t="s">
        <v>148</v>
      </c>
    </row>
    <row r="20" spans="2:2">
      <c r="B20" s="67" t="s">
        <v>149</v>
      </c>
    </row>
    <row r="21" spans="2:2">
      <c r="B21" s="67" t="s">
        <v>5</v>
      </c>
    </row>
    <row r="22" spans="2:2">
      <c r="B22" s="67" t="s">
        <v>150</v>
      </c>
    </row>
    <row r="23" spans="2:2">
      <c r="B23" s="67" t="s">
        <v>142</v>
      </c>
    </row>
    <row r="24" spans="2:2">
      <c r="B24" s="67" t="s">
        <v>143</v>
      </c>
    </row>
    <row r="25" spans="2:2">
      <c r="B25" s="67" t="s">
        <v>4</v>
      </c>
    </row>
    <row r="26" spans="2:2">
      <c r="B26" s="67" t="s">
        <v>144</v>
      </c>
    </row>
    <row r="27" spans="2:2">
      <c r="B27" s="67" t="s">
        <v>145</v>
      </c>
    </row>
    <row r="28" spans="2:2">
      <c r="B28" s="67" t="s">
        <v>102</v>
      </c>
    </row>
    <row r="29" spans="2:2">
      <c r="B29" s="67" t="s">
        <v>6</v>
      </c>
    </row>
    <row r="30" spans="2:2">
      <c r="B30" s="67" t="s">
        <v>151</v>
      </c>
    </row>
    <row r="31" spans="2:2">
      <c r="B31" s="67" t="s">
        <v>152</v>
      </c>
    </row>
    <row r="32" spans="2:2">
      <c r="B32" s="67"/>
    </row>
    <row r="33" spans="2:2">
      <c r="B33" s="66" t="s">
        <v>147</v>
      </c>
    </row>
    <row r="34" spans="2:2">
      <c r="B34" s="67" t="s">
        <v>8</v>
      </c>
    </row>
    <row r="35" spans="2:2">
      <c r="B35" s="67" t="s">
        <v>7</v>
      </c>
    </row>
    <row r="36" spans="2:2">
      <c r="B36" s="67" t="s">
        <v>146</v>
      </c>
    </row>
  </sheetData>
  <pageMargins left="0.7" right="0.7" top="0.75" bottom="0.75" header="0.3" footer="0.3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L43"/>
  <sheetViews>
    <sheetView tabSelected="1" workbookViewId="0"/>
  </sheetViews>
  <sheetFormatPr defaultColWidth="9.140625" defaultRowHeight="12.75"/>
  <cols>
    <col min="1" max="1" width="4.7109375" style="2" customWidth="1"/>
    <col min="2" max="2" width="9.140625" style="2"/>
    <col min="3" max="3" width="15.7109375" style="2" customWidth="1"/>
    <col min="4" max="5" width="16.42578125" style="2" customWidth="1"/>
    <col min="6" max="6" width="19.7109375" style="2" customWidth="1"/>
    <col min="7" max="12" width="21.7109375" style="2" customWidth="1"/>
    <col min="13" max="16384" width="9.140625" style="2"/>
  </cols>
  <sheetData>
    <row r="1" spans="2:12">
      <c r="B1" s="68" t="s">
        <v>155</v>
      </c>
    </row>
    <row r="2" spans="2:12">
      <c r="B2" s="4" t="s">
        <v>162</v>
      </c>
    </row>
    <row r="4" spans="2:12">
      <c r="B4" s="37" t="s">
        <v>109</v>
      </c>
      <c r="D4" s="59" t="s">
        <v>125</v>
      </c>
      <c r="E4" s="36">
        <f>D14</f>
        <v>21335.829371</v>
      </c>
    </row>
    <row r="5" spans="2:12">
      <c r="D5" s="59" t="s">
        <v>126</v>
      </c>
      <c r="E5" s="3">
        <v>4433</v>
      </c>
    </row>
    <row r="7" spans="2:12">
      <c r="F7" s="27"/>
      <c r="G7" s="24" t="s">
        <v>107</v>
      </c>
      <c r="H7" s="24"/>
      <c r="I7" s="24"/>
      <c r="J7" s="16" t="s">
        <v>108</v>
      </c>
      <c r="K7" s="15"/>
      <c r="L7" s="16"/>
    </row>
    <row r="8" spans="2:12">
      <c r="C8" s="5" t="s">
        <v>23</v>
      </c>
      <c r="D8" s="5" t="s">
        <v>15</v>
      </c>
      <c r="E8" s="5" t="s">
        <v>112</v>
      </c>
      <c r="F8" s="5" t="s">
        <v>16</v>
      </c>
      <c r="G8" s="25" t="s">
        <v>103</v>
      </c>
      <c r="H8" s="25" t="s">
        <v>105</v>
      </c>
      <c r="I8" s="25" t="s">
        <v>106</v>
      </c>
      <c r="J8" s="17" t="s">
        <v>103</v>
      </c>
      <c r="K8" s="17" t="s">
        <v>104</v>
      </c>
      <c r="L8" s="17" t="s">
        <v>106</v>
      </c>
    </row>
    <row r="9" spans="2:12">
      <c r="B9" s="60" t="s">
        <v>130</v>
      </c>
      <c r="C9" s="43" t="s">
        <v>17</v>
      </c>
      <c r="D9" s="43">
        <v>5877.4279640000004</v>
      </c>
      <c r="E9" s="43">
        <f>D9*100/SUM(D$9:D$13)</f>
        <v>21.597664298866633</v>
      </c>
      <c r="F9" s="43">
        <f>D9* 275</f>
        <v>1616292.6901</v>
      </c>
      <c r="G9" s="50">
        <v>1475785.298184</v>
      </c>
      <c r="H9" s="50"/>
      <c r="I9" s="50"/>
      <c r="J9" s="45">
        <v>1055695.5136780001</v>
      </c>
      <c r="K9" s="45"/>
      <c r="L9" s="45"/>
    </row>
    <row r="10" spans="2:12">
      <c r="B10" s="61" t="s">
        <v>131</v>
      </c>
      <c r="C10" s="2" t="s">
        <v>18</v>
      </c>
      <c r="D10" s="2">
        <v>7844.3221579999999</v>
      </c>
      <c r="E10" s="2">
        <f t="shared" ref="E10:E13" si="0">D10*100/SUM(D$9:D$13)</f>
        <v>28.825370154829354</v>
      </c>
      <c r="F10" s="2">
        <f>D10* 275</f>
        <v>2157188.59345</v>
      </c>
      <c r="G10" s="26">
        <v>2141551.8616829999</v>
      </c>
      <c r="H10" s="26"/>
      <c r="I10" s="26"/>
      <c r="J10" s="15">
        <v>1549122.395517</v>
      </c>
      <c r="K10" s="15"/>
      <c r="L10" s="15"/>
    </row>
    <row r="11" spans="2:12">
      <c r="B11" s="61" t="s">
        <v>132</v>
      </c>
      <c r="C11" s="2" t="s">
        <v>124</v>
      </c>
      <c r="D11" s="2">
        <v>6544.3807859999997</v>
      </c>
      <c r="E11" s="2">
        <f t="shared" si="0"/>
        <v>24.048502189346603</v>
      </c>
      <c r="F11" s="2">
        <f t="shared" ref="F11:F13" si="1">D11* 275</f>
        <v>1799704.71615</v>
      </c>
      <c r="G11" s="26">
        <v>1770492.4284610001</v>
      </c>
      <c r="H11" s="26"/>
      <c r="I11" s="26"/>
      <c r="J11" s="15">
        <v>1266921.2297169999</v>
      </c>
      <c r="K11" s="15"/>
      <c r="L11" s="15"/>
    </row>
    <row r="12" spans="2:12">
      <c r="B12" s="61" t="s">
        <v>133</v>
      </c>
      <c r="C12" s="2" t="s">
        <v>20</v>
      </c>
      <c r="D12" s="2">
        <v>2058.1106719999998</v>
      </c>
      <c r="E12" s="2">
        <f t="shared" si="0"/>
        <v>7.5628971815622599</v>
      </c>
      <c r="F12" s="2">
        <f t="shared" si="1"/>
        <v>565980.43479999993</v>
      </c>
      <c r="G12" s="26">
        <v>642862.93188699998</v>
      </c>
      <c r="H12" s="26"/>
      <c r="I12" s="26"/>
      <c r="J12" s="15">
        <v>482549.74000699999</v>
      </c>
      <c r="K12" s="15"/>
      <c r="L12" s="15"/>
    </row>
    <row r="13" spans="2:12">
      <c r="B13" s="61" t="s">
        <v>134</v>
      </c>
      <c r="C13" s="2" t="s">
        <v>21</v>
      </c>
      <c r="D13" s="2">
        <v>4889.0157550000004</v>
      </c>
      <c r="E13" s="2">
        <f t="shared" si="0"/>
        <v>17.965566175395153</v>
      </c>
      <c r="F13" s="2">
        <f t="shared" si="1"/>
        <v>1344479.332625</v>
      </c>
      <c r="G13" s="26">
        <v>1464243.805682</v>
      </c>
      <c r="H13" s="26"/>
      <c r="I13" s="26"/>
      <c r="J13" s="15">
        <v>1061743.189177</v>
      </c>
      <c r="K13" s="15"/>
      <c r="L13" s="15"/>
    </row>
    <row r="14" spans="2:12">
      <c r="D14" s="28">
        <f>SUM(D10:D13)</f>
        <v>21335.829371</v>
      </c>
      <c r="E14" s="28">
        <f>SUM(E9:E13)</f>
        <v>100.00000000000001</v>
      </c>
      <c r="F14" s="28">
        <f>SUM(F10:F13)</f>
        <v>5867353.077025</v>
      </c>
      <c r="G14" s="39">
        <f>SUM(G10:G13)</f>
        <v>6019151.0277129998</v>
      </c>
      <c r="H14" s="39"/>
      <c r="I14" s="39"/>
      <c r="J14" s="32">
        <f>SUM(J10:J13)</f>
        <v>4360336.5544179995</v>
      </c>
      <c r="K14" s="32"/>
      <c r="L14" s="32"/>
    </row>
    <row r="15" spans="2:12">
      <c r="D15" s="42" t="s">
        <v>118</v>
      </c>
    </row>
    <row r="16" spans="2:12">
      <c r="D16" s="42"/>
    </row>
    <row r="18" spans="2:12">
      <c r="B18" s="37" t="s">
        <v>110</v>
      </c>
      <c r="D18" s="59" t="s">
        <v>125</v>
      </c>
      <c r="E18" s="3">
        <f>D28</f>
        <v>58568.863703999996</v>
      </c>
    </row>
    <row r="19" spans="2:12">
      <c r="D19" s="59" t="s">
        <v>126</v>
      </c>
      <c r="E19" s="3">
        <v>11262</v>
      </c>
    </row>
    <row r="21" spans="2:12">
      <c r="F21" s="27"/>
      <c r="G21" s="24" t="s">
        <v>107</v>
      </c>
      <c r="H21" s="24"/>
      <c r="I21" s="24"/>
      <c r="J21" s="16" t="s">
        <v>108</v>
      </c>
      <c r="K21" s="15"/>
      <c r="L21" s="16"/>
    </row>
    <row r="22" spans="2:12">
      <c r="C22" s="5" t="s">
        <v>23</v>
      </c>
      <c r="D22" s="5" t="s">
        <v>15</v>
      </c>
      <c r="E22" s="5" t="s">
        <v>112</v>
      </c>
      <c r="F22" s="5" t="s">
        <v>16</v>
      </c>
      <c r="G22" s="25" t="s">
        <v>103</v>
      </c>
      <c r="H22" s="25" t="s">
        <v>105</v>
      </c>
      <c r="I22" s="25" t="s">
        <v>106</v>
      </c>
      <c r="J22" s="17" t="s">
        <v>103</v>
      </c>
      <c r="K22" s="17" t="s">
        <v>104</v>
      </c>
      <c r="L22" s="17" t="s">
        <v>106</v>
      </c>
    </row>
    <row r="23" spans="2:12">
      <c r="B23" s="60" t="s">
        <v>130</v>
      </c>
      <c r="C23" s="43" t="s">
        <v>17</v>
      </c>
      <c r="D23" s="43">
        <v>9983.9409300000007</v>
      </c>
      <c r="E23" s="43">
        <f>D23*100/SUM(D$23:D$27)</f>
        <v>14.563869389886767</v>
      </c>
      <c r="F23" s="43">
        <f>D23*275</f>
        <v>2745583.75575</v>
      </c>
      <c r="G23" s="50">
        <v>2905803.930557</v>
      </c>
      <c r="H23" s="50">
        <v>2905799.083534</v>
      </c>
      <c r="I23" s="50">
        <v>2535607.1409499999</v>
      </c>
      <c r="J23" s="45">
        <v>2258996.89702</v>
      </c>
      <c r="K23" s="45">
        <v>2258993.4635620001</v>
      </c>
      <c r="L23" s="45">
        <v>1968275.9899540001</v>
      </c>
    </row>
    <row r="24" spans="2:12">
      <c r="B24" s="61" t="s">
        <v>131</v>
      </c>
      <c r="C24" s="2" t="s">
        <v>18</v>
      </c>
      <c r="D24" s="2">
        <v>33422.738968999998</v>
      </c>
      <c r="E24" s="2">
        <f t="shared" ref="E24:E27" si="2">D24*100/SUM(D$23:D$27)</f>
        <v>48.75473607162003</v>
      </c>
      <c r="F24" s="2">
        <f t="shared" ref="F24:F27" si="3">D24*275</f>
        <v>9191253.2164749987</v>
      </c>
      <c r="G24" s="26">
        <v>9717808.7722609993</v>
      </c>
      <c r="H24" s="26">
        <v>9695734.1471389998</v>
      </c>
      <c r="I24" s="26">
        <v>8183883.8987600002</v>
      </c>
      <c r="J24" s="15">
        <v>7613549.0790799996</v>
      </c>
      <c r="K24" s="15">
        <v>7597467.7280059997</v>
      </c>
      <c r="L24" s="15">
        <v>6402207.5371089997</v>
      </c>
    </row>
    <row r="25" spans="2:12">
      <c r="B25" s="61" t="s">
        <v>132</v>
      </c>
      <c r="C25" s="2" t="s">
        <v>124</v>
      </c>
      <c r="D25" s="2">
        <v>18014.470302999998</v>
      </c>
      <c r="E25" s="2">
        <f t="shared" si="2"/>
        <v>26.278239671124119</v>
      </c>
      <c r="F25" s="2">
        <f t="shared" si="3"/>
        <v>4953979.3333249995</v>
      </c>
      <c r="G25" s="26">
        <v>5669040.927348</v>
      </c>
      <c r="H25" s="26">
        <v>5669040.927348</v>
      </c>
      <c r="I25" s="26">
        <v>4768131.9582770001</v>
      </c>
      <c r="J25" s="15">
        <v>4489531.9031560002</v>
      </c>
      <c r="K25" s="15">
        <v>4489531.9031560002</v>
      </c>
      <c r="L25" s="15">
        <v>3778790.5025280002</v>
      </c>
    </row>
    <row r="26" spans="2:12">
      <c r="B26" s="61" t="s">
        <v>133</v>
      </c>
      <c r="C26" s="2" t="s">
        <v>20</v>
      </c>
      <c r="D26" s="2">
        <v>6227.578305</v>
      </c>
      <c r="E26" s="2">
        <f t="shared" si="2"/>
        <v>9.0843523299283397</v>
      </c>
      <c r="F26" s="2">
        <f t="shared" si="3"/>
        <v>1712584.033875</v>
      </c>
      <c r="G26" s="26">
        <v>1911970.0659399999</v>
      </c>
      <c r="H26" s="26">
        <v>1911970.0659399999</v>
      </c>
      <c r="I26" s="26">
        <v>1807867.4935029999</v>
      </c>
      <c r="J26" s="15">
        <v>1510449.8170660001</v>
      </c>
      <c r="K26" s="15">
        <v>1510449.8170660001</v>
      </c>
      <c r="L26" s="15">
        <v>1430310.0879250001</v>
      </c>
    </row>
    <row r="27" spans="2:12">
      <c r="B27" s="61" t="s">
        <v>134</v>
      </c>
      <c r="C27" s="2" t="s">
        <v>21</v>
      </c>
      <c r="D27" s="2">
        <v>904.07612700000004</v>
      </c>
      <c r="E27" s="2">
        <f t="shared" si="2"/>
        <v>1.3188025374407619</v>
      </c>
      <c r="F27" s="2">
        <f t="shared" si="3"/>
        <v>248620.93492500001</v>
      </c>
      <c r="G27" s="26">
        <v>370549.67825</v>
      </c>
      <c r="H27" s="26">
        <v>370549.67825</v>
      </c>
      <c r="I27" s="26">
        <v>370549.67825</v>
      </c>
      <c r="J27" s="15">
        <v>296972.65998400003</v>
      </c>
      <c r="K27" s="15">
        <v>296972.65998400003</v>
      </c>
      <c r="L27" s="15">
        <v>296972.65998400003</v>
      </c>
    </row>
    <row r="28" spans="2:12">
      <c r="D28" s="28">
        <f>SUM(D24:D27)</f>
        <v>58568.863703999996</v>
      </c>
      <c r="E28" s="28">
        <f>SUM(E23:E27)</f>
        <v>100.00000000000001</v>
      </c>
      <c r="F28" s="28">
        <f t="shared" ref="F28:L28" si="4">SUM(F24:F27)</f>
        <v>16106437.518599996</v>
      </c>
      <c r="G28" s="39">
        <f t="shared" si="4"/>
        <v>17669369.443799</v>
      </c>
      <c r="H28" s="39">
        <f t="shared" si="4"/>
        <v>17647294.818677001</v>
      </c>
      <c r="I28" s="39">
        <f t="shared" si="4"/>
        <v>15130433.028790001</v>
      </c>
      <c r="J28" s="32">
        <f t="shared" si="4"/>
        <v>13910503.459286001</v>
      </c>
      <c r="K28" s="32">
        <f t="shared" si="4"/>
        <v>13894422.108212</v>
      </c>
      <c r="L28" s="32">
        <f t="shared" si="4"/>
        <v>11908280.787546</v>
      </c>
    </row>
    <row r="29" spans="2:12">
      <c r="D29" s="42" t="s">
        <v>118</v>
      </c>
    </row>
    <row r="30" spans="2:12">
      <c r="D30" s="42"/>
    </row>
    <row r="32" spans="2:12">
      <c r="B32" s="37" t="s">
        <v>111</v>
      </c>
      <c r="D32" s="1" t="s">
        <v>25</v>
      </c>
      <c r="E32" s="3">
        <f>D42</f>
        <v>79904.693073999995</v>
      </c>
      <c r="F32" s="3"/>
    </row>
    <row r="33" spans="3:12">
      <c r="D33" s="1" t="s">
        <v>24</v>
      </c>
      <c r="E33" s="3">
        <v>15695</v>
      </c>
      <c r="F33" s="3"/>
    </row>
    <row r="35" spans="3:12">
      <c r="F35" s="27"/>
      <c r="G35" s="24" t="s">
        <v>107</v>
      </c>
      <c r="H35" s="24"/>
      <c r="I35" s="24"/>
      <c r="J35" s="16" t="s">
        <v>108</v>
      </c>
      <c r="K35" s="15"/>
      <c r="L35" s="16"/>
    </row>
    <row r="36" spans="3:12">
      <c r="C36" s="5" t="s">
        <v>23</v>
      </c>
      <c r="D36" s="5" t="s">
        <v>15</v>
      </c>
      <c r="E36" s="5" t="s">
        <v>112</v>
      </c>
      <c r="F36" s="5" t="s">
        <v>16</v>
      </c>
      <c r="G36" s="25" t="s">
        <v>103</v>
      </c>
      <c r="H36" s="25" t="s">
        <v>105</v>
      </c>
      <c r="I36" s="25" t="s">
        <v>106</v>
      </c>
      <c r="J36" s="17" t="s">
        <v>103</v>
      </c>
      <c r="K36" s="17" t="s">
        <v>104</v>
      </c>
      <c r="L36" s="17" t="s">
        <v>106</v>
      </c>
    </row>
    <row r="37" spans="3:12">
      <c r="C37" s="43" t="s">
        <v>13</v>
      </c>
      <c r="D37" s="43">
        <v>15861.368893999999</v>
      </c>
      <c r="E37" s="43">
        <f>D37*100/SUM(D$37:D$41)</f>
        <v>16.562619959563587</v>
      </c>
      <c r="F37" s="43">
        <f>D37*275</f>
        <v>4361876.4458499998</v>
      </c>
      <c r="G37" s="50">
        <v>4381589.2287410004</v>
      </c>
      <c r="H37" s="50">
        <v>4381584.3817189997</v>
      </c>
      <c r="I37" s="50">
        <v>4011392.4391339999</v>
      </c>
      <c r="J37" s="45">
        <v>3314692.4106990001</v>
      </c>
      <c r="K37" s="45">
        <v>3314688.9772410002</v>
      </c>
      <c r="L37" s="45">
        <v>3023971.5036320002</v>
      </c>
    </row>
    <row r="38" spans="3:12">
      <c r="C38" s="2" t="s">
        <v>10</v>
      </c>
      <c r="D38" s="2">
        <v>41267.061127000001</v>
      </c>
      <c r="E38" s="2">
        <f t="shared" ref="E38:E41" si="5">D38*100/SUM(D$37:D$41)</f>
        <v>43.091529795585927</v>
      </c>
      <c r="F38" s="2">
        <f>D38*275</f>
        <v>11348441.809925001</v>
      </c>
      <c r="G38" s="26">
        <v>11859360.633943001</v>
      </c>
      <c r="H38" s="26">
        <v>11837286.008822</v>
      </c>
      <c r="I38" s="26">
        <v>10325435.760443</v>
      </c>
      <c r="J38" s="15">
        <v>9162671.4745969996</v>
      </c>
      <c r="K38" s="15">
        <v>9146590.1235220004</v>
      </c>
      <c r="L38" s="15">
        <v>7951329.9326250004</v>
      </c>
    </row>
    <row r="39" spans="3:12">
      <c r="C39" s="2" t="s">
        <v>11</v>
      </c>
      <c r="D39" s="2">
        <v>24558.851087999999</v>
      </c>
      <c r="E39" s="2">
        <f t="shared" si="5"/>
        <v>25.644628779041039</v>
      </c>
      <c r="F39" s="2">
        <f t="shared" ref="F39:F41" si="6">D39*275</f>
        <v>6753684.0492000002</v>
      </c>
      <c r="G39" s="26">
        <v>7439533.3558080001</v>
      </c>
      <c r="H39" s="26">
        <v>7439533.3558080001</v>
      </c>
      <c r="I39" s="26">
        <v>6538624.3867380004</v>
      </c>
      <c r="J39" s="15">
        <v>5756453.1328739999</v>
      </c>
      <c r="K39" s="15">
        <v>5756453.1328739999</v>
      </c>
      <c r="L39" s="15">
        <v>5045711.7322460003</v>
      </c>
    </row>
    <row r="40" spans="3:12">
      <c r="C40" s="2" t="s">
        <v>12</v>
      </c>
      <c r="D40" s="2">
        <v>8285.6889769999998</v>
      </c>
      <c r="E40" s="2">
        <f t="shared" si="5"/>
        <v>8.6520097064956509</v>
      </c>
      <c r="F40" s="2">
        <f t="shared" si="6"/>
        <v>2278564.4686750001</v>
      </c>
      <c r="G40" s="26">
        <v>2554832.997827</v>
      </c>
      <c r="H40" s="26">
        <v>2554832.997827</v>
      </c>
      <c r="I40" s="26">
        <v>2450730.4253910002</v>
      </c>
      <c r="J40" s="15">
        <v>1992999.5570720001</v>
      </c>
      <c r="K40" s="15">
        <v>1992999.5570720001</v>
      </c>
      <c r="L40" s="15">
        <v>1912859.8279319999</v>
      </c>
    </row>
    <row r="41" spans="3:12">
      <c r="C41" s="2" t="s">
        <v>14</v>
      </c>
      <c r="D41" s="2">
        <v>5793.0918819999997</v>
      </c>
      <c r="E41" s="2">
        <f t="shared" si="5"/>
        <v>6.0492117593138035</v>
      </c>
      <c r="F41" s="2">
        <f t="shared" si="6"/>
        <v>1593100.26755</v>
      </c>
      <c r="G41" s="26">
        <v>1834793.4839319999</v>
      </c>
      <c r="H41" s="26">
        <v>1834793.4839319999</v>
      </c>
      <c r="I41" s="26">
        <v>1834793.4839319999</v>
      </c>
      <c r="J41" s="15">
        <v>1358715.849161</v>
      </c>
      <c r="K41" s="15">
        <v>1358715.849161</v>
      </c>
      <c r="L41" s="15">
        <v>1358715.849161</v>
      </c>
    </row>
    <row r="42" spans="3:12">
      <c r="D42" s="28">
        <f>SUM(D38:D41)</f>
        <v>79904.693073999995</v>
      </c>
      <c r="E42" s="28">
        <f>SUM(E37:E41)</f>
        <v>100.00000000000001</v>
      </c>
      <c r="F42" s="28">
        <f t="shared" ref="F42:L42" si="7">SUM(F38:F41)</f>
        <v>21973790.595350001</v>
      </c>
      <c r="G42" s="28">
        <f t="shared" si="7"/>
        <v>23688520.471510001</v>
      </c>
      <c r="H42" s="28">
        <f t="shared" si="7"/>
        <v>23666445.846388999</v>
      </c>
      <c r="I42" s="28">
        <f t="shared" si="7"/>
        <v>21149584.056504</v>
      </c>
      <c r="J42" s="28">
        <f t="shared" si="7"/>
        <v>18270840.013703998</v>
      </c>
      <c r="K42" s="28">
        <f t="shared" si="7"/>
        <v>18254758.662628997</v>
      </c>
      <c r="L42" s="28">
        <f t="shared" si="7"/>
        <v>16268617.341963999</v>
      </c>
    </row>
    <row r="43" spans="3:12">
      <c r="D43" s="42" t="s">
        <v>118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148"/>
  <sheetViews>
    <sheetView topLeftCell="A4" zoomScaleNormal="100" workbookViewId="0"/>
  </sheetViews>
  <sheetFormatPr defaultColWidth="9.140625" defaultRowHeight="12.75"/>
  <cols>
    <col min="1" max="1" width="4.7109375" style="2" customWidth="1"/>
    <col min="2" max="5" width="15.7109375" style="2" customWidth="1"/>
    <col min="6" max="6" width="19.7109375" style="2" customWidth="1"/>
    <col min="7" max="12" width="21.7109375" style="2" customWidth="1"/>
    <col min="13" max="16384" width="9.140625" style="2"/>
  </cols>
  <sheetData>
    <row r="1" spans="2:12">
      <c r="B1" s="68" t="s">
        <v>156</v>
      </c>
    </row>
    <row r="2" spans="2:12">
      <c r="B2" s="4" t="s">
        <v>162</v>
      </c>
    </row>
    <row r="4" spans="2:12">
      <c r="B4" s="58" t="s">
        <v>122</v>
      </c>
    </row>
    <row r="5" spans="2:12">
      <c r="B5" s="59" t="s">
        <v>125</v>
      </c>
      <c r="C5" s="2">
        <f>D17</f>
        <v>93148.417015999978</v>
      </c>
    </row>
    <row r="6" spans="2:12">
      <c r="B6" s="59" t="s">
        <v>126</v>
      </c>
      <c r="C6" s="2">
        <f>C5*0.17</f>
        <v>15835.230892719997</v>
      </c>
    </row>
    <row r="9" spans="2:12">
      <c r="B9" s="4" t="s">
        <v>9</v>
      </c>
    </row>
    <row r="10" spans="2:12">
      <c r="F10" s="27"/>
      <c r="G10" s="20" t="s">
        <v>107</v>
      </c>
      <c r="H10" s="20"/>
      <c r="I10" s="20"/>
      <c r="J10" s="16" t="s">
        <v>108</v>
      </c>
      <c r="K10" s="15"/>
      <c r="L10" s="16"/>
    </row>
    <row r="11" spans="2:12">
      <c r="C11" s="5" t="s">
        <v>23</v>
      </c>
      <c r="D11" s="5" t="s">
        <v>127</v>
      </c>
      <c r="E11" s="5" t="s">
        <v>112</v>
      </c>
      <c r="F11" s="5" t="s">
        <v>129</v>
      </c>
      <c r="G11" s="21" t="s">
        <v>103</v>
      </c>
      <c r="H11" s="21" t="s">
        <v>105</v>
      </c>
      <c r="I11" s="21" t="s">
        <v>106</v>
      </c>
      <c r="J11" s="17" t="s">
        <v>103</v>
      </c>
      <c r="K11" s="17" t="s">
        <v>104</v>
      </c>
      <c r="L11" s="17" t="s">
        <v>106</v>
      </c>
    </row>
    <row r="12" spans="2:12">
      <c r="B12" s="60" t="s">
        <v>130</v>
      </c>
      <c r="C12" s="41" t="s">
        <v>17</v>
      </c>
      <c r="D12" s="43">
        <v>21021.022409000001</v>
      </c>
      <c r="E12" s="43">
        <f>D12*100/SUM(D$12:D$16)</f>
        <v>18.412127198722995</v>
      </c>
      <c r="F12" s="43">
        <f>D12*275</f>
        <v>5780781.1624750001</v>
      </c>
      <c r="G12" s="44">
        <v>5577322.5838639997</v>
      </c>
      <c r="H12" s="44">
        <v>5577317.7368419999</v>
      </c>
      <c r="I12" s="44">
        <v>5119447.570448</v>
      </c>
      <c r="J12" s="45">
        <v>3847386.4300640002</v>
      </c>
      <c r="K12" s="45">
        <v>3847382.9966059998</v>
      </c>
      <c r="L12" s="45">
        <v>3518301.3455639998</v>
      </c>
    </row>
    <row r="13" spans="2:12">
      <c r="B13" s="61" t="s">
        <v>131</v>
      </c>
      <c r="C13" s="2" t="s">
        <v>18</v>
      </c>
      <c r="D13" s="2">
        <v>48197.857458999999</v>
      </c>
      <c r="E13" s="2">
        <f t="shared" ref="E13:E16" si="0">D13*100/SUM(D$12:D$16)</f>
        <v>42.216076124874071</v>
      </c>
      <c r="F13" s="2">
        <f t="shared" ref="F13:F16" si="1">D13*275</f>
        <v>13254410.801224999</v>
      </c>
      <c r="G13" s="22">
        <v>13431770.163238</v>
      </c>
      <c r="H13" s="22">
        <v>13408208.408562001</v>
      </c>
      <c r="I13" s="22">
        <v>11725715.729490001</v>
      </c>
      <c r="J13" s="15">
        <v>9883790.9521970004</v>
      </c>
      <c r="K13" s="15">
        <v>9867035.1841090005</v>
      </c>
      <c r="L13" s="15">
        <v>8592610.4845540002</v>
      </c>
    </row>
    <row r="14" spans="2:12">
      <c r="B14" s="61" t="s">
        <v>132</v>
      </c>
      <c r="C14" s="2" t="s">
        <v>19</v>
      </c>
      <c r="D14" s="2">
        <v>28993.371578999999</v>
      </c>
      <c r="E14" s="2">
        <f t="shared" si="0"/>
        <v>25.395037170210752</v>
      </c>
      <c r="F14" s="2">
        <f t="shared" si="1"/>
        <v>7973177.1842249995</v>
      </c>
      <c r="G14" s="22">
        <v>8359777.3319119997</v>
      </c>
      <c r="H14" s="22">
        <v>8359777.3319119997</v>
      </c>
      <c r="I14" s="22">
        <v>7334725.037451</v>
      </c>
      <c r="J14" s="15">
        <v>6169682.8857159996</v>
      </c>
      <c r="K14" s="15">
        <v>6169682.8857159996</v>
      </c>
      <c r="L14" s="15">
        <v>5400817.5466560004</v>
      </c>
    </row>
    <row r="15" spans="2:12">
      <c r="B15" s="61" t="s">
        <v>133</v>
      </c>
      <c r="C15" s="2" t="s">
        <v>20</v>
      </c>
      <c r="D15" s="2">
        <v>9406.5669940000007</v>
      </c>
      <c r="E15" s="2">
        <f t="shared" si="0"/>
        <v>8.2391286506923311</v>
      </c>
      <c r="F15" s="2">
        <f t="shared" si="1"/>
        <v>2586805.9233500003</v>
      </c>
      <c r="G15" s="22">
        <v>2820213.0359060001</v>
      </c>
      <c r="H15" s="22">
        <v>2820213.0359060001</v>
      </c>
      <c r="I15" s="22">
        <v>2713581.8637580001</v>
      </c>
      <c r="J15" s="15">
        <v>2113215.0595439998</v>
      </c>
      <c r="K15" s="15">
        <v>2113215.0595439998</v>
      </c>
      <c r="L15" s="15">
        <v>2031680.1492010001</v>
      </c>
    </row>
    <row r="16" spans="2:12">
      <c r="B16" s="61" t="s">
        <v>134</v>
      </c>
      <c r="C16" s="6" t="s">
        <v>21</v>
      </c>
      <c r="D16" s="7">
        <v>6550.6209840000001</v>
      </c>
      <c r="E16" s="7">
        <f t="shared" si="0"/>
        <v>5.737630855499841</v>
      </c>
      <c r="F16" s="7">
        <f t="shared" si="1"/>
        <v>1801420.7705999999</v>
      </c>
      <c r="G16" s="23">
        <v>2036504.199645</v>
      </c>
      <c r="H16" s="23">
        <v>2036504.199645</v>
      </c>
      <c r="I16" s="23">
        <v>2036504.199645</v>
      </c>
      <c r="J16" s="18">
        <v>1448495.2758859999</v>
      </c>
      <c r="K16" s="18">
        <v>1448495.2758859999</v>
      </c>
      <c r="L16" s="18">
        <v>1448495.2758859999</v>
      </c>
    </row>
    <row r="17" spans="2:14">
      <c r="D17" s="2">
        <f>SUM(D13:D16)</f>
        <v>93148.417015999978</v>
      </c>
      <c r="E17" s="2">
        <f>SUM(E12:E16)</f>
        <v>100</v>
      </c>
      <c r="F17" s="2">
        <f t="shared" ref="F17:L17" si="2">SUM(F13:F16)</f>
        <v>25615814.679399997</v>
      </c>
      <c r="G17" s="22">
        <f t="shared" si="2"/>
        <v>26648264.730701003</v>
      </c>
      <c r="H17" s="22">
        <f t="shared" si="2"/>
        <v>26624702.976025004</v>
      </c>
      <c r="I17" s="22">
        <f t="shared" si="2"/>
        <v>23810526.830344003</v>
      </c>
      <c r="J17" s="15">
        <f t="shared" si="2"/>
        <v>19615184.173342999</v>
      </c>
      <c r="K17" s="15">
        <f t="shared" si="2"/>
        <v>19598428.405255001</v>
      </c>
      <c r="L17" s="15">
        <f t="shared" si="2"/>
        <v>17473603.456297003</v>
      </c>
    </row>
    <row r="18" spans="2:14">
      <c r="D18" s="42" t="s">
        <v>118</v>
      </c>
      <c r="F18" s="19"/>
      <c r="G18" s="19"/>
      <c r="H18" s="19"/>
      <c r="I18" s="19"/>
      <c r="J18" s="19"/>
      <c r="K18" s="19"/>
    </row>
    <row r="20" spans="2:14">
      <c r="B20" s="4" t="s">
        <v>22</v>
      </c>
    </row>
    <row r="21" spans="2:14">
      <c r="G21" s="20" t="s">
        <v>107</v>
      </c>
      <c r="H21" s="20"/>
      <c r="I21" s="20"/>
      <c r="J21" s="16" t="s">
        <v>108</v>
      </c>
      <c r="K21" s="15"/>
      <c r="L21" s="16"/>
    </row>
    <row r="22" spans="2:14">
      <c r="B22" s="5" t="s">
        <v>34</v>
      </c>
      <c r="C22" s="5" t="s">
        <v>23</v>
      </c>
      <c r="D22" s="5" t="s">
        <v>127</v>
      </c>
      <c r="E22" s="5" t="s">
        <v>112</v>
      </c>
      <c r="F22" s="5" t="s">
        <v>128</v>
      </c>
      <c r="G22" s="21" t="s">
        <v>103</v>
      </c>
      <c r="H22" s="21" t="s">
        <v>105</v>
      </c>
      <c r="I22" s="21" t="s">
        <v>106</v>
      </c>
      <c r="J22" s="17" t="s">
        <v>103</v>
      </c>
      <c r="K22" s="17" t="s">
        <v>104</v>
      </c>
      <c r="L22" s="17" t="s">
        <v>106</v>
      </c>
    </row>
    <row r="23" spans="2:14">
      <c r="B23" s="2" t="s">
        <v>26</v>
      </c>
      <c r="C23" s="46" t="s">
        <v>13</v>
      </c>
      <c r="D23" s="47">
        <v>7036.4990680000001</v>
      </c>
      <c r="E23" s="47">
        <f t="shared" ref="E23:E27" si="3">D23*100/SUM(D$23:D$27)</f>
        <v>19.454855237040306</v>
      </c>
      <c r="F23" s="47">
        <f>D23*275</f>
        <v>1935037.2437</v>
      </c>
      <c r="G23" s="44">
        <v>1890045.9332359999</v>
      </c>
      <c r="H23" s="48">
        <v>1890045.9332359999</v>
      </c>
      <c r="I23" s="48">
        <v>1843245.7530789999</v>
      </c>
      <c r="J23" s="49">
        <v>1280332.735907</v>
      </c>
      <c r="K23" s="49">
        <v>1280332.735907</v>
      </c>
      <c r="L23" s="49">
        <v>1245180.3196439999</v>
      </c>
      <c r="M23" s="33"/>
      <c r="N23" s="33"/>
    </row>
    <row r="24" spans="2:14">
      <c r="B24" s="2" t="s">
        <v>26</v>
      </c>
      <c r="C24" s="38" t="s">
        <v>10</v>
      </c>
      <c r="D24" s="6">
        <v>15343.481745999999</v>
      </c>
      <c r="E24" s="6">
        <f t="shared" si="3"/>
        <v>42.42240542006428</v>
      </c>
      <c r="F24" s="6">
        <f t="shared" ref="F24:F27" si="4">D24*275</f>
        <v>4219457.4801500002</v>
      </c>
      <c r="G24" s="22">
        <v>4278724.7238100003</v>
      </c>
      <c r="H24" s="29">
        <v>4278724.7238100003</v>
      </c>
      <c r="I24" s="29">
        <v>3803491.5350870001</v>
      </c>
      <c r="J24" s="31">
        <v>3040341.9752770001</v>
      </c>
      <c r="K24" s="31">
        <v>3040341.9752770001</v>
      </c>
      <c r="L24" s="31">
        <v>2675455.9531959998</v>
      </c>
      <c r="M24" s="33"/>
      <c r="N24" s="33"/>
    </row>
    <row r="25" spans="2:14">
      <c r="B25" s="2" t="s">
        <v>26</v>
      </c>
      <c r="C25" s="38" t="s">
        <v>11</v>
      </c>
      <c r="D25" s="6">
        <v>7884.5151669999996</v>
      </c>
      <c r="E25" s="6">
        <f t="shared" si="3"/>
        <v>21.799491438266138</v>
      </c>
      <c r="F25" s="6">
        <f t="shared" si="4"/>
        <v>2168241.6709249998</v>
      </c>
      <c r="G25" s="29">
        <v>2255037.7734810002</v>
      </c>
      <c r="H25" s="29">
        <v>2255037.7734810002</v>
      </c>
      <c r="I25" s="29">
        <v>1918955.7648730001</v>
      </c>
      <c r="J25" s="31">
        <v>1599107.4937169999</v>
      </c>
      <c r="K25" s="31">
        <v>1599107.4937169999</v>
      </c>
      <c r="L25" s="31">
        <v>1350595.480368</v>
      </c>
      <c r="M25" s="33"/>
      <c r="N25" s="35"/>
    </row>
    <row r="26" spans="2:14">
      <c r="B26" s="2" t="s">
        <v>26</v>
      </c>
      <c r="C26" s="38" t="s">
        <v>12</v>
      </c>
      <c r="D26" s="6">
        <v>3625.7323040000001</v>
      </c>
      <c r="E26" s="6">
        <f t="shared" si="3"/>
        <v>10.02460121445448</v>
      </c>
      <c r="F26" s="6">
        <f t="shared" si="4"/>
        <v>997076.38360000006</v>
      </c>
      <c r="G26" s="29">
        <v>1092434.0037499999</v>
      </c>
      <c r="H26" s="29">
        <v>1092434.0037499999</v>
      </c>
      <c r="I26" s="29">
        <v>1088926.2339920001</v>
      </c>
      <c r="J26" s="31">
        <v>799234.03931200004</v>
      </c>
      <c r="K26" s="31">
        <v>799234.03931200004</v>
      </c>
      <c r="L26" s="31">
        <v>796777.99896800006</v>
      </c>
      <c r="M26" s="33"/>
      <c r="N26" s="35"/>
    </row>
    <row r="27" spans="2:14">
      <c r="B27" s="2" t="s">
        <v>26</v>
      </c>
      <c r="C27" s="38" t="s">
        <v>14</v>
      </c>
      <c r="D27" s="6">
        <v>2278.116235</v>
      </c>
      <c r="E27" s="6">
        <f t="shared" si="3"/>
        <v>6.2986466901748033</v>
      </c>
      <c r="F27" s="6">
        <f t="shared" si="4"/>
        <v>626481.96462500002</v>
      </c>
      <c r="G27" s="29">
        <v>752429.828492</v>
      </c>
      <c r="H27" s="29">
        <v>752429.828492</v>
      </c>
      <c r="I27" s="29">
        <v>752429.828492</v>
      </c>
      <c r="J27" s="31">
        <v>522872.56875099998</v>
      </c>
      <c r="K27" s="31">
        <v>522872.56875099998</v>
      </c>
      <c r="L27" s="31">
        <v>522872.56875099998</v>
      </c>
      <c r="M27" s="33"/>
      <c r="N27" s="35"/>
    </row>
    <row r="28" spans="2:14">
      <c r="C28" s="38"/>
      <c r="D28" s="28">
        <f>SUM(D24:D27)</f>
        <v>29131.845452000001</v>
      </c>
      <c r="E28" s="28">
        <f>SUM(E23:E27)</f>
        <v>100</v>
      </c>
      <c r="F28" s="28">
        <f t="shared" ref="F28:L28" si="5">SUM(F24:F27)</f>
        <v>8011257.4993000003</v>
      </c>
      <c r="G28" s="30">
        <f t="shared" si="5"/>
        <v>8378626.3295330005</v>
      </c>
      <c r="H28" s="30">
        <f t="shared" si="5"/>
        <v>8378626.3295330005</v>
      </c>
      <c r="I28" s="30">
        <f t="shared" si="5"/>
        <v>7563803.3624440003</v>
      </c>
      <c r="J28" s="32">
        <f t="shared" si="5"/>
        <v>5961556.0770570002</v>
      </c>
      <c r="K28" s="32">
        <f t="shared" si="5"/>
        <v>5961556.0770570002</v>
      </c>
      <c r="L28" s="32">
        <f t="shared" si="5"/>
        <v>5345702.0012829993</v>
      </c>
      <c r="M28" s="33"/>
      <c r="N28" s="35"/>
    </row>
    <row r="29" spans="2:14">
      <c r="C29" s="38"/>
      <c r="D29" s="6"/>
      <c r="E29" s="6"/>
      <c r="F29" s="6"/>
      <c r="G29" s="29"/>
      <c r="H29" s="29"/>
      <c r="I29" s="29"/>
      <c r="J29" s="31"/>
      <c r="K29" s="31"/>
      <c r="L29" s="31"/>
      <c r="M29" s="33"/>
      <c r="N29" s="35"/>
    </row>
    <row r="30" spans="2:14">
      <c r="B30" s="2" t="s">
        <v>27</v>
      </c>
      <c r="C30" s="46" t="s">
        <v>13</v>
      </c>
      <c r="D30" s="47">
        <v>10561.547967</v>
      </c>
      <c r="E30" s="47">
        <f>D30*100/SUM(D$30:D$34)</f>
        <v>36.566155489491749</v>
      </c>
      <c r="F30" s="47">
        <f>D30*275</f>
        <v>2904425.6909250002</v>
      </c>
      <c r="G30" s="48">
        <v>2674639.4260510001</v>
      </c>
      <c r="H30" s="48">
        <v>2674634.5790289999</v>
      </c>
      <c r="I30" s="48">
        <v>2364812.0237670001</v>
      </c>
      <c r="J30" s="49">
        <v>1892879.1347990001</v>
      </c>
      <c r="K30" s="49">
        <v>1892875.7013399999</v>
      </c>
      <c r="L30" s="49">
        <v>1667420.0064950001</v>
      </c>
      <c r="M30" s="33"/>
      <c r="N30" s="35"/>
    </row>
    <row r="31" spans="2:14">
      <c r="B31" s="2" t="s">
        <v>27</v>
      </c>
      <c r="C31" s="38" t="s">
        <v>10</v>
      </c>
      <c r="D31" s="6">
        <v>12412.157728</v>
      </c>
      <c r="E31" s="6">
        <f t="shared" ref="E31:E34" si="6">D31*100/SUM(D$30:D$34)</f>
        <v>42.973330316755131</v>
      </c>
      <c r="F31" s="6">
        <f t="shared" ref="F31:F34" si="7">D31*275</f>
        <v>3413343.3752000001</v>
      </c>
      <c r="G31" s="29">
        <v>3172727.689421</v>
      </c>
      <c r="H31" s="29">
        <v>3149275.9962599999</v>
      </c>
      <c r="I31" s="29">
        <v>2606880.5971929999</v>
      </c>
      <c r="J31" s="31">
        <v>2364974.7083510002</v>
      </c>
      <c r="K31" s="31">
        <v>2348307.7610749998</v>
      </c>
      <c r="L31" s="31">
        <v>1939245.904969</v>
      </c>
      <c r="M31" s="33"/>
      <c r="N31" s="35"/>
    </row>
    <row r="32" spans="2:14">
      <c r="B32" s="2" t="s">
        <v>27</v>
      </c>
      <c r="C32" s="38" t="s">
        <v>11</v>
      </c>
      <c r="D32" s="6">
        <v>3768.2681630000002</v>
      </c>
      <c r="E32" s="6">
        <f t="shared" si="6"/>
        <v>13.04648523160558</v>
      </c>
      <c r="F32" s="6">
        <f t="shared" si="7"/>
        <v>1036273.7448250001</v>
      </c>
      <c r="G32" s="29">
        <v>1103182.3431180001</v>
      </c>
      <c r="H32" s="29">
        <v>1103182.3431180001</v>
      </c>
      <c r="I32" s="29">
        <v>1043079.398431</v>
      </c>
      <c r="J32" s="31">
        <v>881154.80447500001</v>
      </c>
      <c r="K32" s="31">
        <v>881154.80447500001</v>
      </c>
      <c r="L32" s="31">
        <v>837563.83693300001</v>
      </c>
      <c r="M32" s="33"/>
      <c r="N32" s="35"/>
    </row>
    <row r="33" spans="2:14">
      <c r="B33" s="2" t="s">
        <v>27</v>
      </c>
      <c r="C33" s="38" t="s">
        <v>12</v>
      </c>
      <c r="D33" s="6">
        <v>1228.3331949999999</v>
      </c>
      <c r="E33" s="6">
        <f t="shared" si="6"/>
        <v>4.252731014583687</v>
      </c>
      <c r="F33" s="6">
        <f t="shared" si="7"/>
        <v>337791.62862499995</v>
      </c>
      <c r="G33" s="29">
        <v>354938.65766999999</v>
      </c>
      <c r="H33" s="29">
        <v>354938.65766999999</v>
      </c>
      <c r="I33" s="29">
        <v>270469.112784</v>
      </c>
      <c r="J33" s="31">
        <v>265354.79434299999</v>
      </c>
      <c r="K33" s="31">
        <v>265354.79434299999</v>
      </c>
      <c r="L33" s="31">
        <v>201563.87349699999</v>
      </c>
      <c r="M33" s="33"/>
      <c r="N33" s="33"/>
    </row>
    <row r="34" spans="2:14">
      <c r="B34" s="2" t="s">
        <v>27</v>
      </c>
      <c r="C34" s="38" t="s">
        <v>14</v>
      </c>
      <c r="D34" s="6">
        <v>913.09024599999998</v>
      </c>
      <c r="E34" s="6">
        <f t="shared" si="6"/>
        <v>3.1612979475638521</v>
      </c>
      <c r="F34" s="6">
        <f t="shared" si="7"/>
        <v>251099.81764999998</v>
      </c>
      <c r="G34" s="29">
        <v>326290.883394</v>
      </c>
      <c r="H34" s="29">
        <v>326290.883394</v>
      </c>
      <c r="I34" s="29">
        <v>326290.883394</v>
      </c>
      <c r="J34" s="31">
        <v>228885.31552999999</v>
      </c>
      <c r="K34" s="31">
        <v>228885.31552999999</v>
      </c>
      <c r="L34" s="31">
        <v>228885.31552999999</v>
      </c>
      <c r="M34" s="33"/>
      <c r="N34" s="33"/>
    </row>
    <row r="35" spans="2:14">
      <c r="C35" s="38"/>
      <c r="D35" s="28">
        <f>SUM(D31:D34)</f>
        <v>18321.849332000002</v>
      </c>
      <c r="E35" s="28">
        <f>SUM(E30:E34)</f>
        <v>100</v>
      </c>
      <c r="F35" s="28">
        <f t="shared" ref="F35:L35" si="8">SUM(F31:F34)</f>
        <v>5038508.5663000001</v>
      </c>
      <c r="G35" s="30">
        <f t="shared" si="8"/>
        <v>4957139.5736029996</v>
      </c>
      <c r="H35" s="30">
        <f t="shared" si="8"/>
        <v>4933687.880442</v>
      </c>
      <c r="I35" s="30">
        <f t="shared" si="8"/>
        <v>4246719.9918019995</v>
      </c>
      <c r="J35" s="32">
        <f t="shared" si="8"/>
        <v>3740369.6226989999</v>
      </c>
      <c r="K35" s="32">
        <f t="shared" si="8"/>
        <v>3723702.6754229995</v>
      </c>
      <c r="L35" s="32">
        <f t="shared" si="8"/>
        <v>3207258.930929</v>
      </c>
      <c r="M35" s="33"/>
      <c r="N35" s="33"/>
    </row>
    <row r="36" spans="2:14">
      <c r="C36" s="38"/>
      <c r="D36" s="6"/>
      <c r="E36" s="6"/>
      <c r="F36" s="6"/>
      <c r="G36" s="29"/>
      <c r="H36" s="29"/>
      <c r="I36" s="29"/>
      <c r="J36" s="31"/>
      <c r="K36" s="31"/>
      <c r="L36" s="31"/>
      <c r="M36" s="33"/>
      <c r="N36" s="33"/>
    </row>
    <row r="37" spans="2:14">
      <c r="B37" s="2" t="s">
        <v>28</v>
      </c>
      <c r="C37" s="46" t="s">
        <v>13</v>
      </c>
      <c r="D37" s="47">
        <v>264.74092300000001</v>
      </c>
      <c r="E37" s="47">
        <f>D37*100/SUM(D$37:D$41)</f>
        <v>9.0561814024380105</v>
      </c>
      <c r="F37" s="47">
        <f>D37*275</f>
        <v>72803.753825000007</v>
      </c>
      <c r="G37" s="48">
        <v>80862.296543000004</v>
      </c>
      <c r="H37" s="48">
        <v>80862.296543000004</v>
      </c>
      <c r="I37" s="48">
        <v>80862.296543000004</v>
      </c>
      <c r="J37" s="49">
        <v>56375.861185000002</v>
      </c>
      <c r="K37" s="49">
        <v>56375.861185000002</v>
      </c>
      <c r="L37" s="49">
        <v>56375.861185000002</v>
      </c>
      <c r="M37" s="33"/>
      <c r="N37" s="33"/>
    </row>
    <row r="38" spans="2:14">
      <c r="B38" s="2" t="s">
        <v>28</v>
      </c>
      <c r="C38" s="38" t="s">
        <v>10</v>
      </c>
      <c r="D38" s="6">
        <v>199.11533700000001</v>
      </c>
      <c r="E38" s="6">
        <f t="shared" ref="E38:E41" si="9">D38*100/SUM(D$37:D$41)</f>
        <v>6.8112802185840264</v>
      </c>
      <c r="F38" s="6">
        <f t="shared" ref="F38:F41" si="10">D38*275</f>
        <v>54756.717675</v>
      </c>
      <c r="G38" s="29">
        <v>69967.980131999997</v>
      </c>
      <c r="H38" s="29">
        <v>69967.980131999997</v>
      </c>
      <c r="I38" s="29">
        <v>69967.980131999997</v>
      </c>
      <c r="J38" s="31">
        <v>47284.106898999999</v>
      </c>
      <c r="K38" s="31">
        <v>47284.106898999999</v>
      </c>
      <c r="L38" s="31">
        <v>47284.106898999999</v>
      </c>
      <c r="M38" s="33"/>
      <c r="N38" s="33"/>
    </row>
    <row r="39" spans="2:14">
      <c r="B39" s="2" t="s">
        <v>28</v>
      </c>
      <c r="C39" s="38" t="s">
        <v>11</v>
      </c>
      <c r="D39" s="6">
        <v>896.70486600000004</v>
      </c>
      <c r="E39" s="6">
        <f t="shared" si="9"/>
        <v>30.674222326198009</v>
      </c>
      <c r="F39" s="6">
        <f t="shared" si="10"/>
        <v>246593.83815000003</v>
      </c>
      <c r="G39" s="29">
        <v>268407.856616</v>
      </c>
      <c r="H39" s="29">
        <v>268407.856616</v>
      </c>
      <c r="I39" s="29">
        <v>268407.856616</v>
      </c>
      <c r="J39" s="31">
        <v>183418.74882099999</v>
      </c>
      <c r="K39" s="31">
        <v>183418.74882099999</v>
      </c>
      <c r="L39" s="31">
        <v>183418.74882099999</v>
      </c>
      <c r="M39" s="33"/>
      <c r="N39" s="33"/>
    </row>
    <row r="40" spans="2:14">
      <c r="B40" s="2" t="s">
        <v>28</v>
      </c>
      <c r="C40" s="38" t="s">
        <v>12</v>
      </c>
      <c r="D40" s="6">
        <v>1115.084075</v>
      </c>
      <c r="E40" s="6">
        <f t="shared" si="9"/>
        <v>38.144475541357053</v>
      </c>
      <c r="F40" s="6">
        <f t="shared" si="10"/>
        <v>306648.12062499998</v>
      </c>
      <c r="G40" s="29">
        <v>379697.752615</v>
      </c>
      <c r="H40" s="29">
        <v>379697.752615</v>
      </c>
      <c r="I40" s="29">
        <v>379697.752615</v>
      </c>
      <c r="J40" s="31">
        <v>286640.58026700001</v>
      </c>
      <c r="K40" s="31">
        <v>286640.58026700001</v>
      </c>
      <c r="L40" s="31">
        <v>286640.58026700001</v>
      </c>
      <c r="M40" s="33"/>
      <c r="N40" s="33"/>
    </row>
    <row r="41" spans="2:14">
      <c r="B41" s="2" t="s">
        <v>28</v>
      </c>
      <c r="C41" s="38" t="s">
        <v>14</v>
      </c>
      <c r="D41" s="6">
        <v>447.67215800000002</v>
      </c>
      <c r="E41" s="6">
        <f t="shared" si="9"/>
        <v>15.313840511422901</v>
      </c>
      <c r="F41" s="6">
        <f t="shared" si="10"/>
        <v>123109.84345</v>
      </c>
      <c r="G41" s="29">
        <v>187745.72627000001</v>
      </c>
      <c r="H41" s="29">
        <v>187745.72627000001</v>
      </c>
      <c r="I41" s="29">
        <v>187745.72627000001</v>
      </c>
      <c r="J41" s="31">
        <v>154324.65041500001</v>
      </c>
      <c r="K41" s="31">
        <v>154324.65041500001</v>
      </c>
      <c r="L41" s="31">
        <v>154324.65041500001</v>
      </c>
      <c r="M41" s="33"/>
      <c r="N41" s="33"/>
    </row>
    <row r="42" spans="2:14">
      <c r="C42" s="38"/>
      <c r="D42" s="28">
        <f>SUM(D38:D41)</f>
        <v>2658.5764359999998</v>
      </c>
      <c r="E42" s="28">
        <f>SUM(E37:E41)</f>
        <v>100</v>
      </c>
      <c r="F42" s="28">
        <f t="shared" ref="F42:L42" si="11">SUM(F38:F41)</f>
        <v>731108.51990000007</v>
      </c>
      <c r="G42" s="30">
        <f t="shared" si="11"/>
        <v>905819.31563299999</v>
      </c>
      <c r="H42" s="30">
        <f t="shared" si="11"/>
        <v>905819.31563299999</v>
      </c>
      <c r="I42" s="30">
        <f t="shared" si="11"/>
        <v>905819.31563299999</v>
      </c>
      <c r="J42" s="32">
        <f t="shared" si="11"/>
        <v>671668.08640200004</v>
      </c>
      <c r="K42" s="32">
        <f t="shared" si="11"/>
        <v>671668.08640200004</v>
      </c>
      <c r="L42" s="32">
        <f t="shared" si="11"/>
        <v>671668.08640200004</v>
      </c>
      <c r="M42" s="33"/>
      <c r="N42" s="33"/>
    </row>
    <row r="43" spans="2:14">
      <c r="C43" s="38"/>
      <c r="D43" s="6"/>
      <c r="E43" s="6"/>
      <c r="F43" s="6"/>
      <c r="G43" s="29"/>
      <c r="H43" s="29"/>
      <c r="I43" s="29"/>
      <c r="J43" s="31"/>
      <c r="K43" s="31"/>
      <c r="L43" s="31"/>
      <c r="M43" s="33"/>
      <c r="N43" s="33"/>
    </row>
    <row r="44" spans="2:14">
      <c r="B44" s="2" t="s">
        <v>29</v>
      </c>
      <c r="C44" s="46" t="s">
        <v>13</v>
      </c>
      <c r="D44" s="47">
        <v>1152.3124379999999</v>
      </c>
      <c r="E44" s="47">
        <f>D44*100/SUM(D$44:D$48)</f>
        <v>14.680198694379007</v>
      </c>
      <c r="F44" s="47">
        <f>D44*275</f>
        <v>316885.92044999998</v>
      </c>
      <c r="G44" s="48">
        <v>305515.31372699997</v>
      </c>
      <c r="H44" s="48">
        <v>305515.31372699997</v>
      </c>
      <c r="I44" s="48">
        <v>305515.31372699997</v>
      </c>
      <c r="J44" s="49">
        <v>190347.23231600001</v>
      </c>
      <c r="K44" s="49">
        <v>190347.23231600001</v>
      </c>
      <c r="L44" s="49">
        <v>190347.23231600001</v>
      </c>
      <c r="M44" s="33"/>
      <c r="N44" s="33"/>
    </row>
    <row r="45" spans="2:14">
      <c r="B45" s="2" t="s">
        <v>29</v>
      </c>
      <c r="C45" s="38" t="s">
        <v>10</v>
      </c>
      <c r="D45" s="6">
        <v>748.65486299999998</v>
      </c>
      <c r="E45" s="6">
        <f t="shared" ref="E45:E48" si="12">D45*100/SUM(D$44:D$48)</f>
        <v>9.5376928859923442</v>
      </c>
      <c r="F45" s="6">
        <f t="shared" ref="F45:F48" si="13">D45*275</f>
        <v>205880.087325</v>
      </c>
      <c r="G45" s="29">
        <v>166372.28850299999</v>
      </c>
      <c r="H45" s="29">
        <v>166372.28850299999</v>
      </c>
      <c r="I45" s="29">
        <v>166372.28850299999</v>
      </c>
      <c r="J45" s="31">
        <v>100193.992227</v>
      </c>
      <c r="K45" s="31">
        <v>100193.992227</v>
      </c>
      <c r="L45" s="31">
        <v>100193.992227</v>
      </c>
      <c r="M45" s="33"/>
      <c r="N45" s="35"/>
    </row>
    <row r="46" spans="2:14">
      <c r="B46" s="2" t="s">
        <v>29</v>
      </c>
      <c r="C46" s="38" t="s">
        <v>11</v>
      </c>
      <c r="D46" s="6">
        <v>3410.7523080000001</v>
      </c>
      <c r="E46" s="6">
        <f t="shared" si="12"/>
        <v>43.452209598341405</v>
      </c>
      <c r="F46" s="6">
        <f t="shared" si="13"/>
        <v>937956.88470000005</v>
      </c>
      <c r="G46" s="29">
        <v>683315.57678200002</v>
      </c>
      <c r="H46" s="29">
        <v>683315.57678200002</v>
      </c>
      <c r="I46" s="29">
        <v>683315.57678200002</v>
      </c>
      <c r="J46" s="31">
        <v>420542.722931</v>
      </c>
      <c r="K46" s="31">
        <v>420542.722931</v>
      </c>
      <c r="L46" s="31">
        <v>420542.722931</v>
      </c>
      <c r="M46" s="33"/>
      <c r="N46" s="33"/>
    </row>
    <row r="47" spans="2:14">
      <c r="B47" s="2" t="s">
        <v>29</v>
      </c>
      <c r="C47" s="38" t="s">
        <v>12</v>
      </c>
      <c r="D47" s="6">
        <v>330.38558499999999</v>
      </c>
      <c r="E47" s="6">
        <f t="shared" si="12"/>
        <v>4.2090373006618922</v>
      </c>
      <c r="F47" s="6">
        <f t="shared" si="13"/>
        <v>90856.035875000001</v>
      </c>
      <c r="G47" s="29">
        <v>78864.314864999993</v>
      </c>
      <c r="H47" s="29">
        <v>78864.314864999993</v>
      </c>
      <c r="I47" s="29">
        <v>78864.314864999993</v>
      </c>
      <c r="J47" s="31">
        <v>50845.803331000003</v>
      </c>
      <c r="K47" s="31">
        <v>50845.803331000003</v>
      </c>
      <c r="L47" s="31">
        <v>50845.803331000003</v>
      </c>
      <c r="M47" s="33"/>
      <c r="N47" s="33"/>
    </row>
    <row r="48" spans="2:14">
      <c r="B48" s="2" t="s">
        <v>29</v>
      </c>
      <c r="C48" s="38" t="s">
        <v>14</v>
      </c>
      <c r="D48" s="6">
        <v>2207.328332</v>
      </c>
      <c r="E48" s="6">
        <f t="shared" si="12"/>
        <v>28.120861520625354</v>
      </c>
      <c r="F48" s="6">
        <f t="shared" si="13"/>
        <v>607015.29130000004</v>
      </c>
      <c r="G48" s="29">
        <v>536454.72023700003</v>
      </c>
      <c r="H48" s="29">
        <v>536454.72023700003</v>
      </c>
      <c r="I48" s="29">
        <v>536454.72023700003</v>
      </c>
      <c r="J48" s="31">
        <v>373055.204424</v>
      </c>
      <c r="K48" s="31">
        <v>373055.204424</v>
      </c>
      <c r="L48" s="31">
        <v>373055.204424</v>
      </c>
      <c r="M48" s="33"/>
      <c r="N48" s="33"/>
    </row>
    <row r="49" spans="2:14">
      <c r="C49" s="38"/>
      <c r="D49" s="28">
        <f>SUM(D45:D48)</f>
        <v>6697.1210879999999</v>
      </c>
      <c r="E49" s="28">
        <f>SUM(E44:E48)</f>
        <v>100</v>
      </c>
      <c r="F49" s="28">
        <f t="shared" ref="F49:L49" si="14">SUM(F45:F48)</f>
        <v>1841708.2992000002</v>
      </c>
      <c r="G49" s="30">
        <f t="shared" si="14"/>
        <v>1465006.9003870001</v>
      </c>
      <c r="H49" s="30">
        <f t="shared" si="14"/>
        <v>1465006.9003870001</v>
      </c>
      <c r="I49" s="30">
        <f t="shared" si="14"/>
        <v>1465006.9003870001</v>
      </c>
      <c r="J49" s="32">
        <f t="shared" si="14"/>
        <v>944637.72291300003</v>
      </c>
      <c r="K49" s="32">
        <f t="shared" si="14"/>
        <v>944637.72291300003</v>
      </c>
      <c r="L49" s="32">
        <f t="shared" si="14"/>
        <v>944637.72291300003</v>
      </c>
      <c r="M49" s="33"/>
      <c r="N49" s="33"/>
    </row>
    <row r="50" spans="2:14">
      <c r="C50" s="38"/>
      <c r="D50" s="6"/>
      <c r="E50" s="6"/>
      <c r="F50" s="6"/>
      <c r="G50" s="29"/>
      <c r="H50" s="29"/>
      <c r="I50" s="29"/>
      <c r="J50" s="31"/>
      <c r="K50" s="31"/>
      <c r="L50" s="31"/>
      <c r="M50" s="33"/>
      <c r="N50" s="33"/>
    </row>
    <row r="51" spans="2:14">
      <c r="B51" s="2" t="s">
        <v>30</v>
      </c>
      <c r="C51" s="46" t="s">
        <v>13</v>
      </c>
      <c r="D51" s="47">
        <v>20.410547999999999</v>
      </c>
      <c r="E51" s="47">
        <f>D51*100/SUM(D$51:D$54)</f>
        <v>13.244951493922603</v>
      </c>
      <c r="F51" s="47">
        <f>D51*275</f>
        <v>5612.9006999999992</v>
      </c>
      <c r="G51" s="48">
        <v>7373.9291359999997</v>
      </c>
      <c r="H51" s="48">
        <v>7373.9291359999997</v>
      </c>
      <c r="I51" s="48">
        <v>7373.9291359999997</v>
      </c>
      <c r="J51" s="49">
        <v>5500.0349429999997</v>
      </c>
      <c r="K51" s="49">
        <v>5500.0349429999997</v>
      </c>
      <c r="L51" s="49">
        <v>5500.0349429999997</v>
      </c>
      <c r="M51" s="33"/>
      <c r="N51" s="33"/>
    </row>
    <row r="52" spans="2:14">
      <c r="B52" s="2" t="s">
        <v>30</v>
      </c>
      <c r="C52" s="38" t="s">
        <v>10</v>
      </c>
      <c r="D52" s="6">
        <v>57.746338000000002</v>
      </c>
      <c r="E52" s="6">
        <f t="shared" ref="E52:E54" si="15">D52*100/SUM(D$51:D$54)</f>
        <v>37.473146030261397</v>
      </c>
      <c r="F52" s="6">
        <f t="shared" ref="F52:F54" si="16">D52*275</f>
        <v>15880.24295</v>
      </c>
      <c r="G52" s="29">
        <v>23481.116503000001</v>
      </c>
      <c r="H52" s="29">
        <v>23481.116503000001</v>
      </c>
      <c r="I52" s="29">
        <v>23481.116503000001</v>
      </c>
      <c r="J52" s="31">
        <v>17201.203560000002</v>
      </c>
      <c r="K52" s="31">
        <v>17201.203560000002</v>
      </c>
      <c r="L52" s="31">
        <v>17201.203560000002</v>
      </c>
      <c r="M52" s="33"/>
      <c r="N52" s="33"/>
    </row>
    <row r="53" spans="2:14">
      <c r="B53" s="2" t="s">
        <v>30</v>
      </c>
      <c r="C53" s="38" t="s">
        <v>11</v>
      </c>
      <c r="D53" s="6">
        <v>40.720480000000002</v>
      </c>
      <c r="E53" s="6">
        <f t="shared" si="15"/>
        <v>26.424610569458768</v>
      </c>
      <c r="F53" s="6">
        <f t="shared" si="16"/>
        <v>11198.132000000001</v>
      </c>
      <c r="G53" s="29">
        <v>15183.443986</v>
      </c>
      <c r="H53" s="29">
        <v>15183.443986</v>
      </c>
      <c r="I53" s="29">
        <v>15183.443986</v>
      </c>
      <c r="J53" s="31">
        <v>10623.759205</v>
      </c>
      <c r="K53" s="31">
        <v>10623.759205</v>
      </c>
      <c r="L53" s="31">
        <v>10623.759205</v>
      </c>
      <c r="M53" s="33"/>
      <c r="N53" s="33"/>
    </row>
    <row r="54" spans="2:14">
      <c r="B54" s="2" t="s">
        <v>30</v>
      </c>
      <c r="C54" s="38" t="s">
        <v>14</v>
      </c>
      <c r="D54" s="6">
        <v>35.223221000000002</v>
      </c>
      <c r="E54" s="6">
        <f t="shared" si="15"/>
        <v>22.857291906357247</v>
      </c>
      <c r="F54" s="6">
        <f t="shared" si="16"/>
        <v>9686.3857750000006</v>
      </c>
      <c r="G54" s="29">
        <v>14349.995316</v>
      </c>
      <c r="H54" s="29">
        <v>14349.995316</v>
      </c>
      <c r="I54" s="29">
        <v>14349.995316</v>
      </c>
      <c r="J54" s="31">
        <v>12440.092481</v>
      </c>
      <c r="K54" s="31">
        <v>12440.092481</v>
      </c>
      <c r="L54" s="31">
        <v>12440.092481</v>
      </c>
      <c r="M54" s="33"/>
      <c r="N54" s="33"/>
    </row>
    <row r="55" spans="2:14">
      <c r="C55" s="38"/>
      <c r="D55" s="28">
        <f>SUM(D52:D54)</f>
        <v>133.69003900000001</v>
      </c>
      <c r="E55" s="28">
        <f>SUM(E51:E54)</f>
        <v>100.00000000000001</v>
      </c>
      <c r="F55" s="28">
        <f t="shared" ref="F55:L55" si="17">SUM(F52:F54)</f>
        <v>36764.760725</v>
      </c>
      <c r="G55" s="30">
        <f t="shared" si="17"/>
        <v>53014.555805000004</v>
      </c>
      <c r="H55" s="30">
        <f t="shared" si="17"/>
        <v>53014.555805000004</v>
      </c>
      <c r="I55" s="30">
        <f t="shared" si="17"/>
        <v>53014.555805000004</v>
      </c>
      <c r="J55" s="32">
        <f t="shared" si="17"/>
        <v>40265.055246000004</v>
      </c>
      <c r="K55" s="32">
        <f t="shared" si="17"/>
        <v>40265.055246000004</v>
      </c>
      <c r="L55" s="32">
        <f t="shared" si="17"/>
        <v>40265.055246000004</v>
      </c>
      <c r="M55" s="33"/>
      <c r="N55" s="33"/>
    </row>
    <row r="56" spans="2:14">
      <c r="C56" s="38"/>
      <c r="D56" s="6"/>
      <c r="E56" s="6"/>
      <c r="F56" s="6"/>
      <c r="G56" s="29"/>
      <c r="H56" s="29"/>
      <c r="I56" s="29"/>
      <c r="J56" s="31"/>
      <c r="K56" s="31"/>
      <c r="L56" s="31"/>
      <c r="M56" s="33"/>
      <c r="N56" s="33"/>
    </row>
    <row r="57" spans="2:14">
      <c r="B57" s="2" t="s">
        <v>31</v>
      </c>
      <c r="C57" s="46" t="s">
        <v>13</v>
      </c>
      <c r="D57" s="47">
        <v>77.018371000000002</v>
      </c>
      <c r="E57" s="47">
        <f>D57*100/SUM(D$57:D$61)</f>
        <v>5.2489313320858919</v>
      </c>
      <c r="F57" s="47">
        <f>D57*275</f>
        <v>21180.052025000001</v>
      </c>
      <c r="G57" s="48">
        <v>23969.022196000002</v>
      </c>
      <c r="H57" s="48">
        <v>23969.022196000002</v>
      </c>
      <c r="I57" s="48">
        <v>17565.850106000002</v>
      </c>
      <c r="J57" s="49">
        <v>16664.026293999999</v>
      </c>
      <c r="K57" s="49">
        <v>16664.026293999999</v>
      </c>
      <c r="L57" s="49">
        <v>11877.246289000001</v>
      </c>
      <c r="M57" s="33"/>
      <c r="N57" s="33"/>
    </row>
    <row r="58" spans="2:14">
      <c r="B58" s="2" t="s">
        <v>31</v>
      </c>
      <c r="C58" s="38" t="s">
        <v>10</v>
      </c>
      <c r="D58" s="6">
        <v>966.664447</v>
      </c>
      <c r="E58" s="6">
        <f t="shared" ref="E58:E61" si="18">D58*100/SUM(D$57:D$61)</f>
        <v>65.879805526811012</v>
      </c>
      <c r="F58" s="6">
        <f t="shared" ref="F58:F61" si="19">D58*275</f>
        <v>265832.72292500001</v>
      </c>
      <c r="G58" s="29">
        <v>215112.96313600001</v>
      </c>
      <c r="H58" s="29">
        <v>215112.96313600001</v>
      </c>
      <c r="I58" s="29">
        <v>109914.831976</v>
      </c>
      <c r="J58" s="31">
        <v>162063.03227900001</v>
      </c>
      <c r="K58" s="31">
        <v>162063.03227900001</v>
      </c>
      <c r="L58" s="31">
        <v>85632.593519000002</v>
      </c>
      <c r="M58" s="33"/>
      <c r="N58" s="33"/>
    </row>
    <row r="59" spans="2:14">
      <c r="B59" s="2" t="s">
        <v>31</v>
      </c>
      <c r="C59" s="38" t="s">
        <v>11</v>
      </c>
      <c r="D59" s="6">
        <v>269.37047000000001</v>
      </c>
      <c r="E59" s="6">
        <f t="shared" si="18"/>
        <v>18.358049924500516</v>
      </c>
      <c r="F59" s="6">
        <f t="shared" si="19"/>
        <v>74076.879249999998</v>
      </c>
      <c r="G59" s="29">
        <v>91500.181851999994</v>
      </c>
      <c r="H59" s="29">
        <v>91500.181851999994</v>
      </c>
      <c r="I59" s="29">
        <v>81992.113748000003</v>
      </c>
      <c r="J59" s="31">
        <v>60840.462721999997</v>
      </c>
      <c r="K59" s="31">
        <v>60840.462721999997</v>
      </c>
      <c r="L59" s="31">
        <v>54106.111586999999</v>
      </c>
      <c r="M59" s="33"/>
      <c r="N59" s="33"/>
    </row>
    <row r="60" spans="2:14">
      <c r="B60" s="2" t="s">
        <v>31</v>
      </c>
      <c r="C60" s="38" t="s">
        <v>12</v>
      </c>
      <c r="D60" s="6">
        <v>26.067345</v>
      </c>
      <c r="E60" s="6">
        <f t="shared" si="18"/>
        <v>1.7765333405297874</v>
      </c>
      <c r="F60" s="6">
        <f t="shared" si="19"/>
        <v>7168.519875</v>
      </c>
      <c r="G60" s="29">
        <v>8680.0056100000002</v>
      </c>
      <c r="H60" s="29">
        <v>8680.0056100000002</v>
      </c>
      <c r="I60" s="29">
        <v>8680.0056100000002</v>
      </c>
      <c r="J60" s="31">
        <v>5763.3180380000003</v>
      </c>
      <c r="K60" s="31">
        <v>5763.3180380000003</v>
      </c>
      <c r="L60" s="31">
        <v>5763.3180380000003</v>
      </c>
      <c r="M60" s="33"/>
      <c r="N60" s="33"/>
    </row>
    <row r="61" spans="2:14">
      <c r="B61" s="2" t="s">
        <v>31</v>
      </c>
      <c r="C61" s="38" t="s">
        <v>14</v>
      </c>
      <c r="D61" s="6">
        <v>128.194638</v>
      </c>
      <c r="E61" s="6">
        <f t="shared" si="18"/>
        <v>8.7366798760727953</v>
      </c>
      <c r="F61" s="6">
        <f t="shared" si="19"/>
        <v>35253.525450000001</v>
      </c>
      <c r="G61" s="29">
        <v>53168.244918999997</v>
      </c>
      <c r="H61" s="29">
        <v>53168.244918999997</v>
      </c>
      <c r="I61" s="29">
        <v>53168.244918999997</v>
      </c>
      <c r="J61" s="31">
        <v>36907.802089999997</v>
      </c>
      <c r="K61" s="31">
        <v>36907.802089999997</v>
      </c>
      <c r="L61" s="31">
        <v>36907.802089999997</v>
      </c>
      <c r="M61" s="33"/>
      <c r="N61" s="33"/>
    </row>
    <row r="62" spans="2:14">
      <c r="C62" s="38"/>
      <c r="D62" s="28">
        <f>SUM(D58:D61)</f>
        <v>1390.2968999999998</v>
      </c>
      <c r="E62" s="28">
        <f>SUM(E57:E61)</f>
        <v>100</v>
      </c>
      <c r="F62" s="28">
        <f t="shared" ref="F62:L62" si="20">SUM(F58:F61)</f>
        <v>382331.64750000002</v>
      </c>
      <c r="G62" s="30">
        <f t="shared" si="20"/>
        <v>368461.395517</v>
      </c>
      <c r="H62" s="30">
        <f t="shared" si="20"/>
        <v>368461.395517</v>
      </c>
      <c r="I62" s="30">
        <f t="shared" si="20"/>
        <v>253755.19625299997</v>
      </c>
      <c r="J62" s="32">
        <f t="shared" si="20"/>
        <v>265574.61512899998</v>
      </c>
      <c r="K62" s="32">
        <f t="shared" si="20"/>
        <v>265574.61512899998</v>
      </c>
      <c r="L62" s="32">
        <f t="shared" si="20"/>
        <v>182409.82523399999</v>
      </c>
      <c r="M62" s="33"/>
      <c r="N62" s="33"/>
    </row>
    <row r="63" spans="2:14">
      <c r="C63" s="38"/>
      <c r="D63" s="6"/>
      <c r="E63" s="6"/>
      <c r="F63" s="6"/>
      <c r="G63" s="29"/>
      <c r="H63" s="29"/>
      <c r="I63" s="29"/>
      <c r="J63" s="31"/>
      <c r="K63" s="31"/>
      <c r="L63" s="31"/>
      <c r="M63" s="33"/>
      <c r="N63" s="33"/>
    </row>
    <row r="64" spans="2:14">
      <c r="B64" s="2" t="s">
        <v>32</v>
      </c>
      <c r="C64" s="46" t="s">
        <v>13</v>
      </c>
      <c r="D64" s="47">
        <v>99.254425999999995</v>
      </c>
      <c r="E64" s="47">
        <f>D64*100/SUM(D$64:D$67)</f>
        <v>4.5097019341079614</v>
      </c>
      <c r="F64" s="47">
        <f>D64*275</f>
        <v>27294.96715</v>
      </c>
      <c r="G64" s="48">
        <v>22689.979590999999</v>
      </c>
      <c r="H64" s="48">
        <v>22689.979590999999</v>
      </c>
      <c r="I64" s="48">
        <v>22689.979590999999</v>
      </c>
      <c r="J64" s="49">
        <v>16991.406085999999</v>
      </c>
      <c r="K64" s="49">
        <v>16991.406085999999</v>
      </c>
      <c r="L64" s="49">
        <v>16991.406085999999</v>
      </c>
      <c r="M64" s="33"/>
      <c r="N64" s="35"/>
    </row>
    <row r="65" spans="2:14">
      <c r="B65" s="2" t="s">
        <v>120</v>
      </c>
      <c r="C65" s="38" t="s">
        <v>10</v>
      </c>
      <c r="D65" s="6">
        <v>1941.997067</v>
      </c>
      <c r="E65" s="6">
        <f t="shared" ref="E65:E67" si="21">D65*100/SUM(D$64:D$67)</f>
        <v>88.236145046890798</v>
      </c>
      <c r="F65" s="6">
        <f t="shared" ref="F65:F67" si="22">D65*275</f>
        <v>534049.19342499995</v>
      </c>
      <c r="G65" s="29">
        <v>533077.64782299998</v>
      </c>
      <c r="H65" s="29">
        <v>533077.64782299998</v>
      </c>
      <c r="I65" s="29">
        <v>533077.64782299998</v>
      </c>
      <c r="J65" s="31">
        <v>397951.07973900001</v>
      </c>
      <c r="K65" s="31">
        <v>397951.07973900001</v>
      </c>
      <c r="L65" s="31">
        <v>397951.07973900001</v>
      </c>
      <c r="M65" s="33"/>
      <c r="N65" s="33"/>
    </row>
    <row r="66" spans="2:14">
      <c r="B66" s="2" t="s">
        <v>119</v>
      </c>
      <c r="C66" s="38" t="s">
        <v>11</v>
      </c>
      <c r="D66" s="6">
        <v>147.570607</v>
      </c>
      <c r="E66" s="6">
        <f t="shared" si="21"/>
        <v>6.70498514399132</v>
      </c>
      <c r="F66" s="6">
        <f t="shared" si="22"/>
        <v>40581.916924999998</v>
      </c>
      <c r="G66" s="29">
        <v>43143.592513000003</v>
      </c>
      <c r="H66" s="29">
        <v>43143.592513000003</v>
      </c>
      <c r="I66" s="29">
        <v>43143.592513000003</v>
      </c>
      <c r="J66" s="31">
        <v>37745.250333999997</v>
      </c>
      <c r="K66" s="31">
        <v>37745.250333999997</v>
      </c>
      <c r="L66" s="31">
        <v>37745.250333999997</v>
      </c>
      <c r="M66" s="33"/>
      <c r="N66" s="33"/>
    </row>
    <row r="67" spans="2:14">
      <c r="B67" s="2" t="s">
        <v>121</v>
      </c>
      <c r="C67" s="38" t="s">
        <v>12</v>
      </c>
      <c r="D67" s="6">
        <v>12.086684</v>
      </c>
      <c r="E67" s="6">
        <f t="shared" si="21"/>
        <v>0.54916787500994413</v>
      </c>
      <c r="F67" s="6">
        <f t="shared" si="22"/>
        <v>3323.8380999999999</v>
      </c>
      <c r="G67" s="29">
        <v>3204.2006449999999</v>
      </c>
      <c r="H67" s="29">
        <v>3204.2006449999999</v>
      </c>
      <c r="I67" s="29">
        <v>3204.2006449999999</v>
      </c>
      <c r="J67" s="31">
        <v>1698.177023</v>
      </c>
      <c r="K67" s="31">
        <v>1698.177023</v>
      </c>
      <c r="L67" s="31">
        <v>1698.177023</v>
      </c>
      <c r="M67" s="33"/>
      <c r="N67" s="33"/>
    </row>
    <row r="68" spans="2:14">
      <c r="C68" s="38"/>
      <c r="D68" s="28">
        <f>SUM(D65:D67)</f>
        <v>2101.6543579999998</v>
      </c>
      <c r="E68" s="28">
        <f>SUM(E64:E67)</f>
        <v>100.00000000000003</v>
      </c>
      <c r="F68" s="28">
        <f t="shared" ref="F68:L68" si="23">SUM(F65:F67)</f>
        <v>577954.94845000003</v>
      </c>
      <c r="G68" s="30">
        <f t="shared" si="23"/>
        <v>579425.44098099996</v>
      </c>
      <c r="H68" s="30">
        <f t="shared" si="23"/>
        <v>579425.44098099996</v>
      </c>
      <c r="I68" s="30">
        <f t="shared" si="23"/>
        <v>579425.44098099996</v>
      </c>
      <c r="J68" s="32">
        <f t="shared" si="23"/>
        <v>437394.50709600002</v>
      </c>
      <c r="K68" s="32">
        <f t="shared" si="23"/>
        <v>437394.50709600002</v>
      </c>
      <c r="L68" s="32">
        <f t="shared" si="23"/>
        <v>437394.50709600002</v>
      </c>
      <c r="M68" s="33"/>
      <c r="N68" s="33"/>
    </row>
    <row r="69" spans="2:14">
      <c r="C69" s="38"/>
      <c r="D69" s="6"/>
      <c r="E69" s="6"/>
      <c r="F69" s="6"/>
      <c r="G69" s="29"/>
      <c r="H69" s="29"/>
      <c r="I69" s="29"/>
      <c r="J69" s="31"/>
      <c r="K69" s="31"/>
      <c r="L69" s="31"/>
      <c r="M69" s="33"/>
      <c r="N69" s="33"/>
    </row>
    <row r="70" spans="2:14">
      <c r="B70" s="2" t="s">
        <v>33</v>
      </c>
      <c r="C70" s="46" t="s">
        <v>13</v>
      </c>
      <c r="D70" s="47">
        <v>1356.8964840000001</v>
      </c>
      <c r="E70" s="47">
        <f>D70*100/SUM(D$70:D$74)</f>
        <v>4.081884820230071</v>
      </c>
      <c r="F70" s="47">
        <f>D70*275</f>
        <v>373146.5331</v>
      </c>
      <c r="G70" s="48">
        <v>460582.419696</v>
      </c>
      <c r="H70" s="48">
        <v>460582.419696</v>
      </c>
      <c r="I70" s="48">
        <v>366944.57079199998</v>
      </c>
      <c r="J70" s="49">
        <v>312666.71787200001</v>
      </c>
      <c r="K70" s="49">
        <v>312666.71787200001</v>
      </c>
      <c r="L70" s="49">
        <v>249490.868801</v>
      </c>
      <c r="M70" s="33"/>
      <c r="N70" s="33"/>
    </row>
    <row r="71" spans="2:14">
      <c r="B71" s="2" t="s">
        <v>33</v>
      </c>
      <c r="C71" s="38" t="s">
        <v>10</v>
      </c>
      <c r="D71" s="6">
        <v>16083.816811000001</v>
      </c>
      <c r="E71" s="6">
        <f t="shared" ref="E71:E74" si="24">D71*100/SUM(D$70:D$74)</f>
        <v>48.384153445991345</v>
      </c>
      <c r="F71" s="6">
        <f t="shared" ref="F71:F74" si="25">D71*275</f>
        <v>4423049.6230250001</v>
      </c>
      <c r="G71" s="29">
        <v>4852115.4592000004</v>
      </c>
      <c r="H71" s="29">
        <v>4852005.3976840004</v>
      </c>
      <c r="I71" s="29">
        <v>4295706.0910329996</v>
      </c>
      <c r="J71" s="31">
        <v>3678213.2162270001</v>
      </c>
      <c r="K71" s="31">
        <v>3678124.3954150002</v>
      </c>
      <c r="L71" s="31">
        <v>3256317.799321</v>
      </c>
      <c r="M71" s="33"/>
      <c r="N71" s="33"/>
    </row>
    <row r="72" spans="2:14">
      <c r="B72" s="2" t="s">
        <v>33</v>
      </c>
      <c r="C72" s="38" t="s">
        <v>11</v>
      </c>
      <c r="D72" s="6">
        <v>12492.520447000001</v>
      </c>
      <c r="E72" s="6">
        <f t="shared" si="24"/>
        <v>37.580633585769604</v>
      </c>
      <c r="F72" s="6">
        <f t="shared" si="25"/>
        <v>3435443.1229250003</v>
      </c>
      <c r="G72" s="29">
        <v>3877035.0296169999</v>
      </c>
      <c r="H72" s="29">
        <v>3877035.0296169999</v>
      </c>
      <c r="I72" s="29">
        <v>3261981.2230580002</v>
      </c>
      <c r="J72" s="31">
        <v>2964437.4656420001</v>
      </c>
      <c r="K72" s="31">
        <v>2964437.4656420001</v>
      </c>
      <c r="L72" s="31">
        <v>2497154.8391550002</v>
      </c>
      <c r="M72" s="33"/>
      <c r="N72" s="33"/>
    </row>
    <row r="73" spans="2:14">
      <c r="B73" s="2" t="s">
        <v>33</v>
      </c>
      <c r="C73" s="38" t="s">
        <v>12</v>
      </c>
      <c r="D73" s="6">
        <v>3034.900298</v>
      </c>
      <c r="E73" s="6">
        <f t="shared" si="24"/>
        <v>9.1297409960109537</v>
      </c>
      <c r="F73" s="6">
        <f t="shared" si="25"/>
        <v>834597.58195000002</v>
      </c>
      <c r="G73" s="29">
        <v>888015.83345699997</v>
      </c>
      <c r="H73" s="29">
        <v>888015.83345699997</v>
      </c>
      <c r="I73" s="29">
        <v>869361.97595300002</v>
      </c>
      <c r="J73" s="31">
        <v>694534.45775900001</v>
      </c>
      <c r="K73" s="31">
        <v>694534.45775900001</v>
      </c>
      <c r="L73" s="31">
        <v>679246.50860499998</v>
      </c>
      <c r="M73" s="33"/>
      <c r="N73" s="33"/>
    </row>
    <row r="74" spans="2:14">
      <c r="B74" s="2" t="s">
        <v>33</v>
      </c>
      <c r="C74" s="38" t="s">
        <v>14</v>
      </c>
      <c r="D74" s="6">
        <v>273.77610099999998</v>
      </c>
      <c r="E74" s="6">
        <f t="shared" si="24"/>
        <v>0.82358715199801102</v>
      </c>
      <c r="F74" s="6">
        <f t="shared" si="25"/>
        <v>75288.427774999989</v>
      </c>
      <c r="G74" s="29">
        <v>96713.839259999993</v>
      </c>
      <c r="H74" s="29">
        <v>96713.839259999993</v>
      </c>
      <c r="I74" s="29">
        <v>96713.839259999993</v>
      </c>
      <c r="J74" s="31">
        <v>78462.417541000003</v>
      </c>
      <c r="K74" s="31">
        <v>78462.417541000003</v>
      </c>
      <c r="L74" s="31">
        <v>78462.417541000003</v>
      </c>
      <c r="M74" s="33"/>
      <c r="N74" s="33"/>
    </row>
    <row r="75" spans="2:14">
      <c r="C75" s="6"/>
      <c r="D75" s="28">
        <f>SUM(D71:D74)</f>
        <v>31885.013657</v>
      </c>
      <c r="E75" s="28">
        <f>SUM(E70:E74)</f>
        <v>99.999999999999986</v>
      </c>
      <c r="F75" s="28">
        <f t="shared" ref="F75:L75" si="26">SUM(F71:F74)</f>
        <v>8768378.7556749992</v>
      </c>
      <c r="G75" s="30">
        <f t="shared" si="26"/>
        <v>9713880.1615340021</v>
      </c>
      <c r="H75" s="30">
        <f t="shared" si="26"/>
        <v>9713770.1000180021</v>
      </c>
      <c r="I75" s="30">
        <f t="shared" si="26"/>
        <v>8523763.1293040011</v>
      </c>
      <c r="J75" s="32">
        <f t="shared" si="26"/>
        <v>7415647.5571690006</v>
      </c>
      <c r="K75" s="32">
        <f t="shared" si="26"/>
        <v>7415558.7363570007</v>
      </c>
      <c r="L75" s="32">
        <f t="shared" si="26"/>
        <v>6511181.5646219999</v>
      </c>
      <c r="M75" s="33"/>
    </row>
    <row r="76" spans="2:14">
      <c r="C76" s="6"/>
      <c r="D76" s="42" t="s">
        <v>118</v>
      </c>
      <c r="E76" s="6"/>
      <c r="F76" s="6"/>
      <c r="G76" s="33"/>
      <c r="H76" s="33"/>
      <c r="I76" s="33"/>
      <c r="J76" s="33"/>
      <c r="K76" s="33"/>
      <c r="L76" s="33"/>
      <c r="M76" s="33"/>
    </row>
    <row r="77" spans="2:14">
      <c r="C77" s="6"/>
      <c r="D77" s="6"/>
      <c r="E77" s="6"/>
      <c r="F77" s="6"/>
      <c r="G77" s="33"/>
      <c r="H77" s="33"/>
      <c r="I77" s="33"/>
      <c r="J77" s="33"/>
      <c r="K77" s="33"/>
      <c r="L77" s="33"/>
      <c r="M77" s="33"/>
    </row>
    <row r="78" spans="2:14">
      <c r="C78" s="6"/>
      <c r="D78" s="6"/>
      <c r="E78" s="6"/>
      <c r="F78" s="6"/>
      <c r="G78" s="33"/>
      <c r="H78" s="33"/>
      <c r="I78" s="33"/>
      <c r="J78" s="33"/>
      <c r="K78" s="33"/>
      <c r="L78" s="33"/>
      <c r="M78" s="33"/>
    </row>
    <row r="79" spans="2:14">
      <c r="C79" s="6"/>
      <c r="D79" s="6"/>
      <c r="E79" s="6"/>
      <c r="F79" s="6"/>
      <c r="G79" s="33"/>
      <c r="H79" s="33"/>
      <c r="I79" s="33"/>
      <c r="J79" s="33"/>
      <c r="K79" s="33"/>
      <c r="L79" s="33"/>
      <c r="M79" s="33"/>
    </row>
    <row r="80" spans="2:14">
      <c r="C80" s="6"/>
      <c r="D80" s="6"/>
      <c r="E80" s="6"/>
      <c r="F80" s="6"/>
      <c r="G80" s="33"/>
      <c r="H80" s="33"/>
      <c r="I80" s="33"/>
      <c r="J80" s="33"/>
      <c r="K80" s="33"/>
      <c r="L80" s="33"/>
      <c r="M80" s="33"/>
    </row>
    <row r="81" spans="3:14">
      <c r="C81" s="6"/>
      <c r="D81" s="6"/>
      <c r="E81" s="6"/>
      <c r="F81" s="6"/>
      <c r="G81" s="33"/>
      <c r="H81" s="33"/>
      <c r="I81" s="33"/>
      <c r="J81" s="33"/>
      <c r="K81" s="33"/>
      <c r="L81" s="33"/>
      <c r="M81" s="33"/>
    </row>
    <row r="82" spans="3:14">
      <c r="C82" s="6"/>
      <c r="D82" s="6"/>
      <c r="E82" s="6"/>
      <c r="F82" s="6"/>
      <c r="G82" s="33"/>
      <c r="H82" s="33"/>
      <c r="I82" s="33"/>
      <c r="J82" s="33"/>
      <c r="K82" s="33"/>
      <c r="L82" s="33"/>
      <c r="M82" s="33"/>
    </row>
    <row r="83" spans="3:14">
      <c r="C83" s="6"/>
      <c r="D83" s="6"/>
      <c r="E83" s="6"/>
      <c r="F83" s="6"/>
      <c r="G83" s="33"/>
      <c r="H83" s="33"/>
      <c r="I83" s="33"/>
      <c r="J83" s="33"/>
      <c r="K83" s="33"/>
      <c r="L83" s="33"/>
      <c r="M83" s="35"/>
    </row>
    <row r="84" spans="3:14">
      <c r="C84" s="6"/>
      <c r="D84" s="6"/>
      <c r="E84" s="6"/>
      <c r="F84" s="6"/>
      <c r="G84" s="33"/>
      <c r="H84" s="33"/>
      <c r="I84" s="33"/>
      <c r="J84" s="33"/>
      <c r="K84" s="33"/>
      <c r="L84" s="33"/>
      <c r="M84" s="33"/>
    </row>
    <row r="85" spans="3:14">
      <c r="C85" s="6"/>
      <c r="D85" s="6"/>
      <c r="E85" s="6"/>
      <c r="F85" s="6"/>
      <c r="G85" s="33"/>
      <c r="H85" s="33"/>
      <c r="I85" s="33"/>
      <c r="J85" s="33"/>
      <c r="K85" s="33"/>
      <c r="L85" s="33"/>
      <c r="M85" s="33"/>
    </row>
    <row r="86" spans="3:14">
      <c r="C86" s="6"/>
      <c r="D86" s="6"/>
      <c r="E86" s="6"/>
      <c r="F86" s="6"/>
      <c r="G86" s="33"/>
      <c r="H86" s="33"/>
      <c r="I86" s="33"/>
      <c r="J86" s="33"/>
      <c r="K86" s="33"/>
      <c r="L86" s="33"/>
      <c r="M86" s="33"/>
    </row>
    <row r="87" spans="3:14">
      <c r="C87" s="6"/>
      <c r="D87" s="6"/>
      <c r="E87" s="6"/>
      <c r="F87" s="6"/>
      <c r="G87" s="33"/>
      <c r="H87" s="33"/>
      <c r="I87" s="33"/>
      <c r="J87" s="33"/>
      <c r="K87" s="33"/>
      <c r="L87" s="33"/>
      <c r="M87" s="33"/>
    </row>
    <row r="88" spans="3:14">
      <c r="C88" s="6"/>
      <c r="D88" s="6"/>
      <c r="E88" s="6"/>
      <c r="F88" s="6"/>
      <c r="G88" s="33"/>
      <c r="H88" s="33"/>
      <c r="I88" s="33"/>
      <c r="J88" s="33"/>
      <c r="K88" s="33"/>
      <c r="L88" s="33"/>
      <c r="M88" s="33"/>
      <c r="N88" s="34"/>
    </row>
    <row r="89" spans="3:14">
      <c r="C89" s="6"/>
      <c r="D89" s="6"/>
      <c r="E89" s="6"/>
      <c r="F89" s="6"/>
      <c r="G89" s="33"/>
      <c r="H89" s="33"/>
      <c r="I89" s="33"/>
      <c r="J89" s="33"/>
      <c r="K89" s="33"/>
      <c r="L89" s="33"/>
      <c r="M89" s="33"/>
      <c r="N89" s="34"/>
    </row>
    <row r="90" spans="3:14">
      <c r="C90" s="6"/>
      <c r="D90" s="6"/>
      <c r="E90" s="6"/>
      <c r="F90" s="6"/>
      <c r="G90" s="33"/>
      <c r="H90" s="33"/>
      <c r="I90" s="33"/>
      <c r="J90" s="33"/>
      <c r="K90" s="33"/>
      <c r="L90" s="33"/>
      <c r="M90" s="33"/>
      <c r="N90" s="34"/>
    </row>
    <row r="91" spans="3:14">
      <c r="C91" s="6"/>
      <c r="D91" s="6"/>
      <c r="E91" s="6"/>
      <c r="F91" s="6"/>
      <c r="G91" s="33"/>
      <c r="H91" s="33"/>
      <c r="I91" s="33"/>
      <c r="J91" s="33"/>
      <c r="K91" s="33"/>
      <c r="L91" s="33"/>
      <c r="M91" s="35"/>
      <c r="N91" s="34"/>
    </row>
    <row r="92" spans="3:14">
      <c r="C92" s="6"/>
      <c r="D92" s="6"/>
      <c r="E92" s="6"/>
      <c r="F92" s="6"/>
      <c r="G92" s="33"/>
      <c r="H92" s="33"/>
      <c r="I92" s="33"/>
      <c r="J92" s="33"/>
      <c r="K92" s="33"/>
      <c r="L92" s="33"/>
      <c r="M92" s="33"/>
      <c r="N92" s="34"/>
    </row>
    <row r="93" spans="3:14">
      <c r="C93" s="6"/>
      <c r="D93" s="6"/>
      <c r="E93" s="6"/>
      <c r="F93" s="6"/>
      <c r="G93" s="33"/>
      <c r="H93" s="33"/>
      <c r="I93" s="33"/>
      <c r="J93" s="33"/>
      <c r="K93" s="33"/>
      <c r="L93" s="33"/>
      <c r="M93" s="33"/>
      <c r="N93" s="34"/>
    </row>
    <row r="94" spans="3:14">
      <c r="C94" s="6"/>
      <c r="D94" s="6"/>
      <c r="E94" s="6"/>
      <c r="F94" s="6"/>
      <c r="G94" s="33"/>
      <c r="H94" s="33"/>
      <c r="I94" s="33"/>
      <c r="J94" s="33"/>
      <c r="K94" s="33"/>
      <c r="L94" s="33"/>
      <c r="M94" s="33"/>
      <c r="N94" s="34"/>
    </row>
    <row r="95" spans="3:14">
      <c r="C95" s="6"/>
      <c r="D95" s="6"/>
      <c r="E95" s="6"/>
      <c r="F95" s="6"/>
      <c r="G95" s="33"/>
      <c r="H95" s="33"/>
      <c r="I95" s="33"/>
      <c r="J95" s="33"/>
      <c r="K95" s="33"/>
      <c r="L95" s="33"/>
      <c r="M95" s="33"/>
      <c r="N95" s="34"/>
    </row>
    <row r="96" spans="3:14">
      <c r="C96" s="6"/>
      <c r="D96" s="6"/>
      <c r="E96" s="6"/>
      <c r="F96" s="6"/>
      <c r="G96" s="33"/>
      <c r="H96" s="33"/>
      <c r="I96" s="33"/>
      <c r="J96" s="33"/>
      <c r="K96" s="33"/>
      <c r="L96" s="33"/>
      <c r="M96" s="33"/>
      <c r="N96" s="34"/>
    </row>
    <row r="97" spans="3:15">
      <c r="C97" s="6"/>
      <c r="D97" s="6"/>
      <c r="E97" s="6"/>
      <c r="F97" s="6"/>
      <c r="G97" s="33"/>
      <c r="H97" s="33"/>
      <c r="I97" s="33"/>
      <c r="J97" s="33"/>
      <c r="K97" s="33"/>
      <c r="L97" s="33"/>
      <c r="M97" s="33"/>
      <c r="N97" s="34"/>
    </row>
    <row r="98" spans="3:15">
      <c r="C98" s="6"/>
      <c r="D98" s="6"/>
      <c r="E98" s="6"/>
      <c r="F98" s="6"/>
      <c r="G98" s="33"/>
      <c r="H98" s="33"/>
      <c r="I98" s="33"/>
      <c r="J98" s="33"/>
      <c r="K98" s="33"/>
      <c r="L98" s="33"/>
      <c r="M98" s="33"/>
      <c r="N98" s="34"/>
    </row>
    <row r="99" spans="3:15">
      <c r="C99" s="6"/>
      <c r="D99" s="6"/>
      <c r="E99" s="6"/>
      <c r="F99" s="6"/>
      <c r="G99" s="33"/>
      <c r="H99" s="33"/>
      <c r="I99" s="33"/>
      <c r="J99" s="33"/>
      <c r="K99" s="33"/>
      <c r="L99" s="33"/>
      <c r="M99" s="33"/>
      <c r="N99" s="34"/>
    </row>
    <row r="100" spans="3:15">
      <c r="C100" s="6"/>
      <c r="D100" s="6"/>
      <c r="E100" s="6"/>
      <c r="F100" s="6"/>
      <c r="G100" s="33"/>
      <c r="H100" s="33"/>
      <c r="I100" s="33"/>
      <c r="J100" s="33"/>
      <c r="K100" s="33"/>
      <c r="L100" s="33"/>
      <c r="M100" s="35"/>
      <c r="N100" s="34"/>
    </row>
    <row r="101" spans="3:15">
      <c r="C101" s="6"/>
      <c r="D101" s="6"/>
      <c r="E101" s="6"/>
      <c r="F101" s="6"/>
      <c r="G101" s="33"/>
      <c r="H101" s="33"/>
      <c r="I101" s="33"/>
      <c r="J101" s="33"/>
      <c r="K101" s="33"/>
      <c r="L101" s="33"/>
      <c r="M101" s="33"/>
      <c r="N101" s="34"/>
    </row>
    <row r="102" spans="3:15">
      <c r="C102" s="6"/>
      <c r="D102" s="6"/>
      <c r="E102" s="6"/>
      <c r="F102" s="33"/>
      <c r="G102" s="33"/>
      <c r="H102" s="33"/>
      <c r="I102" s="33"/>
      <c r="J102" s="33"/>
      <c r="K102" s="33"/>
      <c r="L102" s="33"/>
      <c r="M102" s="33"/>
      <c r="N102" s="34"/>
      <c r="O102" s="34"/>
    </row>
    <row r="103" spans="3:15">
      <c r="C103" s="6"/>
      <c r="D103" s="6"/>
      <c r="E103" s="6"/>
      <c r="F103" s="33"/>
      <c r="G103" s="33"/>
      <c r="H103" s="33"/>
      <c r="I103" s="33"/>
      <c r="J103" s="33"/>
      <c r="K103" s="33"/>
      <c r="L103" s="33"/>
      <c r="M103" s="34"/>
      <c r="N103" s="34"/>
      <c r="O103" s="34"/>
    </row>
    <row r="104" spans="3:15">
      <c r="C104" s="6"/>
      <c r="D104" s="6"/>
      <c r="E104" s="6"/>
      <c r="F104" s="33"/>
      <c r="G104" s="33"/>
      <c r="H104" s="33"/>
      <c r="I104" s="33"/>
      <c r="J104" s="33"/>
      <c r="K104" s="33"/>
      <c r="L104" s="33"/>
      <c r="M104" s="34"/>
      <c r="N104" s="34"/>
      <c r="O104" s="34"/>
    </row>
    <row r="105" spans="3:15">
      <c r="C105" s="6"/>
      <c r="D105" s="6"/>
      <c r="E105" s="6"/>
      <c r="F105" s="33"/>
      <c r="G105" s="33"/>
      <c r="H105" s="33"/>
      <c r="I105" s="33"/>
      <c r="J105" s="33"/>
      <c r="K105" s="33"/>
      <c r="L105" s="33"/>
      <c r="M105" s="34"/>
      <c r="N105" s="34"/>
      <c r="O105" s="34"/>
    </row>
    <row r="106" spans="3:15">
      <c r="C106" s="6"/>
      <c r="D106" s="6"/>
      <c r="E106" s="6"/>
      <c r="F106" s="33"/>
      <c r="G106" s="33"/>
      <c r="H106" s="33"/>
      <c r="I106" s="33"/>
      <c r="J106" s="33"/>
      <c r="K106" s="33"/>
      <c r="L106" s="33"/>
      <c r="M106" s="34"/>
      <c r="N106" s="34"/>
      <c r="O106" s="34"/>
    </row>
    <row r="107" spans="3:15">
      <c r="C107" s="6"/>
      <c r="D107" s="6"/>
      <c r="E107" s="6"/>
      <c r="F107" s="33"/>
      <c r="G107" s="33"/>
      <c r="H107" s="33"/>
      <c r="I107" s="33"/>
      <c r="J107" s="33"/>
      <c r="K107" s="33"/>
      <c r="L107" s="33"/>
      <c r="M107" s="34"/>
      <c r="N107" s="34"/>
      <c r="O107" s="34"/>
    </row>
    <row r="108" spans="3:15">
      <c r="C108" s="6"/>
      <c r="D108" s="6"/>
      <c r="E108" s="6"/>
      <c r="F108" s="33"/>
      <c r="G108" s="33"/>
      <c r="H108" s="33"/>
      <c r="I108" s="33"/>
      <c r="J108" s="33"/>
      <c r="K108" s="33"/>
      <c r="L108" s="33"/>
      <c r="M108" s="34"/>
      <c r="N108" s="34"/>
      <c r="O108" s="34"/>
    </row>
    <row r="109" spans="3:15">
      <c r="C109" s="6"/>
      <c r="D109" s="6"/>
      <c r="E109" s="6"/>
      <c r="F109" s="33"/>
      <c r="G109" s="33"/>
      <c r="H109" s="33"/>
      <c r="I109" s="33"/>
      <c r="J109" s="33"/>
      <c r="K109" s="33"/>
      <c r="L109" s="33"/>
      <c r="M109" s="34"/>
      <c r="N109" s="34"/>
      <c r="O109" s="34"/>
    </row>
    <row r="110" spans="3:15">
      <c r="C110" s="6"/>
      <c r="D110" s="6"/>
      <c r="E110" s="6"/>
      <c r="F110" s="33"/>
      <c r="G110" s="33"/>
      <c r="H110" s="33"/>
      <c r="I110" s="33"/>
      <c r="J110" s="33"/>
      <c r="K110" s="33"/>
      <c r="L110" s="33"/>
      <c r="M110" s="34"/>
      <c r="N110" s="34"/>
      <c r="O110" s="34"/>
    </row>
    <row r="111" spans="3:15">
      <c r="C111" s="6"/>
      <c r="D111" s="6"/>
      <c r="E111" s="6"/>
      <c r="F111" s="33"/>
      <c r="G111" s="33"/>
      <c r="H111" s="33"/>
      <c r="I111" s="33"/>
      <c r="J111" s="33"/>
      <c r="K111" s="33"/>
      <c r="L111" s="33"/>
      <c r="M111" s="34"/>
      <c r="N111" s="34"/>
      <c r="O111" s="34"/>
    </row>
    <row r="112" spans="3:15">
      <c r="C112" s="6"/>
      <c r="D112" s="6"/>
      <c r="E112" s="6"/>
      <c r="F112" s="33"/>
      <c r="G112" s="33"/>
      <c r="H112" s="33"/>
      <c r="I112" s="33"/>
      <c r="J112" s="33"/>
      <c r="K112" s="33"/>
      <c r="L112" s="33"/>
      <c r="M112" s="34"/>
      <c r="N112" s="34"/>
      <c r="O112" s="34"/>
    </row>
    <row r="113" spans="3:15">
      <c r="C113" s="6"/>
      <c r="D113" s="6"/>
      <c r="E113" s="6"/>
      <c r="F113" s="33"/>
      <c r="G113" s="33"/>
      <c r="H113" s="33"/>
      <c r="I113" s="33"/>
      <c r="J113" s="33"/>
      <c r="K113" s="33"/>
      <c r="L113" s="33"/>
      <c r="M113" s="34"/>
      <c r="N113" s="34"/>
      <c r="O113" s="34"/>
    </row>
    <row r="114" spans="3:15">
      <c r="C114" s="6"/>
      <c r="D114" s="6"/>
      <c r="E114" s="6"/>
      <c r="F114" s="33"/>
      <c r="G114" s="33"/>
      <c r="H114" s="33"/>
      <c r="I114" s="33"/>
      <c r="J114" s="33"/>
      <c r="K114" s="33"/>
      <c r="L114" s="33"/>
      <c r="M114" s="34"/>
      <c r="N114" s="34"/>
      <c r="O114" s="34"/>
    </row>
    <row r="115" spans="3:15">
      <c r="C115" s="6"/>
      <c r="D115" s="6"/>
      <c r="E115" s="6"/>
      <c r="F115" s="33"/>
      <c r="G115" s="33"/>
      <c r="H115" s="33"/>
      <c r="I115" s="33"/>
      <c r="J115" s="33"/>
      <c r="K115" s="33"/>
      <c r="L115" s="33"/>
      <c r="M115" s="34"/>
      <c r="N115" s="34"/>
      <c r="O115" s="34"/>
    </row>
    <row r="116" spans="3:15"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3:15"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3:15"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3:15"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3:15"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3:15"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3:15"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3:15"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3:15"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3:15"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3:15"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3:15"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3:15"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3:12"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3:12"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3:12"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3:12"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3:12"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3:12"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3:12"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3:12"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3:12"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3:12"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3:12"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3:12"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3:12"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3:12"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3:12"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3:12"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3:12"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3:12"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3:12"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3:12">
      <c r="C148" s="6"/>
      <c r="D148" s="6"/>
      <c r="E148" s="6"/>
      <c r="F148" s="6"/>
      <c r="G148" s="6"/>
      <c r="H148" s="6"/>
      <c r="I148" s="6"/>
      <c r="J148" s="6"/>
      <c r="K148" s="6"/>
      <c r="L148" s="6"/>
    </row>
  </sheetData>
  <pageMargins left="0.70866141732283472" right="0.70866141732283472" top="0.74803149606299213" bottom="0.74803149606299213" header="0.31496062992125984" footer="0.31496062992125984"/>
  <pageSetup paperSize="5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J41"/>
  <sheetViews>
    <sheetView workbookViewId="0"/>
  </sheetViews>
  <sheetFormatPr defaultColWidth="9.140625" defaultRowHeight="12.75"/>
  <cols>
    <col min="1" max="1" width="4.7109375" style="2" customWidth="1"/>
    <col min="2" max="2" width="9.140625" style="2"/>
    <col min="3" max="3" width="15.7109375" style="2" customWidth="1"/>
    <col min="4" max="7" width="16.42578125" style="2" customWidth="1"/>
    <col min="8" max="8" width="19.7109375" style="2" customWidth="1"/>
    <col min="9" max="10" width="21.7109375" style="2" customWidth="1"/>
    <col min="11" max="16384" width="9.140625" style="2"/>
  </cols>
  <sheetData>
    <row r="1" spans="2:10">
      <c r="B1" s="68" t="s">
        <v>157</v>
      </c>
    </row>
    <row r="2" spans="2:10">
      <c r="B2" s="68" t="s">
        <v>158</v>
      </c>
    </row>
    <row r="4" spans="2:10">
      <c r="B4" s="37" t="s">
        <v>109</v>
      </c>
      <c r="D4" s="1" t="s">
        <v>113</v>
      </c>
      <c r="E4" s="2">
        <f>D14</f>
        <v>3273.5853420000003</v>
      </c>
    </row>
    <row r="5" spans="2:10">
      <c r="D5" s="1" t="s">
        <v>25</v>
      </c>
      <c r="E5" s="2">
        <f>F14</f>
        <v>2991.121365</v>
      </c>
    </row>
    <row r="7" spans="2:10">
      <c r="H7" s="27" t="s">
        <v>117</v>
      </c>
      <c r="I7" s="24" t="s">
        <v>107</v>
      </c>
      <c r="J7" s="16" t="s">
        <v>108</v>
      </c>
    </row>
    <row r="8" spans="2:10">
      <c r="C8" s="5" t="s">
        <v>23</v>
      </c>
      <c r="D8" s="5" t="s">
        <v>114</v>
      </c>
      <c r="E8" s="5" t="s">
        <v>112</v>
      </c>
      <c r="F8" s="5" t="s">
        <v>115</v>
      </c>
      <c r="G8" s="5" t="s">
        <v>112</v>
      </c>
      <c r="H8" s="5" t="s">
        <v>16</v>
      </c>
      <c r="I8" s="25" t="s">
        <v>116</v>
      </c>
      <c r="J8" s="17" t="s">
        <v>116</v>
      </c>
    </row>
    <row r="9" spans="2:10">
      <c r="B9" s="60" t="s">
        <v>130</v>
      </c>
      <c r="C9" s="43" t="s">
        <v>13</v>
      </c>
      <c r="D9" s="43">
        <v>2055.4908150000001</v>
      </c>
      <c r="E9" s="43">
        <f>D9*100/SUM(D$9:D$13)</f>
        <v>38.57124113904834</v>
      </c>
      <c r="F9" s="43">
        <v>1983.5314900000001</v>
      </c>
      <c r="G9" s="43">
        <f>F9*100/F$14</f>
        <v>66.31397552803746</v>
      </c>
      <c r="H9" s="43">
        <f>F9 *275</f>
        <v>545471.15974999999</v>
      </c>
      <c r="I9" s="52">
        <v>402720.38865899999</v>
      </c>
      <c r="J9" s="53">
        <v>236573.77178400001</v>
      </c>
    </row>
    <row r="10" spans="2:10">
      <c r="B10" s="61" t="s">
        <v>131</v>
      </c>
      <c r="C10" s="2" t="s">
        <v>10</v>
      </c>
      <c r="D10" s="2">
        <v>1612.1536659999999</v>
      </c>
      <c r="E10" s="40">
        <f t="shared" ref="E10:E13" si="0">D10*100/SUM(D$9:D$13)</f>
        <v>30.252029029128398</v>
      </c>
      <c r="F10" s="2">
        <v>1416.397299</v>
      </c>
      <c r="G10" s="2">
        <f t="shared" ref="G10:G13" si="1">F10*100/F$14</f>
        <v>47.353387782043413</v>
      </c>
      <c r="H10" s="2">
        <f t="shared" ref="H10:H13" si="2">F10 *275</f>
        <v>389509.25722500001</v>
      </c>
      <c r="I10" s="52">
        <v>264512.04769600002</v>
      </c>
      <c r="J10" s="53">
        <v>167220.74309199999</v>
      </c>
    </row>
    <row r="11" spans="2:10">
      <c r="B11" s="61" t="s">
        <v>132</v>
      </c>
      <c r="C11" s="2" t="s">
        <v>11</v>
      </c>
      <c r="D11" s="2">
        <v>828.24394400000006</v>
      </c>
      <c r="E11" s="40">
        <f t="shared" si="0"/>
        <v>15.54197987792052</v>
      </c>
      <c r="F11" s="2">
        <v>745.38166899999999</v>
      </c>
      <c r="G11" s="2">
        <f t="shared" si="1"/>
        <v>24.919806923314191</v>
      </c>
      <c r="H11" s="2">
        <f t="shared" si="2"/>
        <v>204979.95897499999</v>
      </c>
      <c r="I11" s="52">
        <v>181490.98035699999</v>
      </c>
      <c r="J11" s="53">
        <v>110066.502824</v>
      </c>
    </row>
    <row r="12" spans="2:10">
      <c r="B12" s="61" t="s">
        <v>133</v>
      </c>
      <c r="C12" s="2" t="s">
        <v>12</v>
      </c>
      <c r="D12" s="2">
        <v>381.49767500000002</v>
      </c>
      <c r="E12" s="40">
        <f t="shared" si="0"/>
        <v>7.1587957041838175</v>
      </c>
      <c r="F12" s="2">
        <v>378.40344900000002</v>
      </c>
      <c r="G12" s="2">
        <f t="shared" si="1"/>
        <v>12.650889175805812</v>
      </c>
      <c r="H12" s="2">
        <f t="shared" si="2"/>
        <v>104060.94847500001</v>
      </c>
      <c r="I12" s="52">
        <v>103337.349947</v>
      </c>
      <c r="J12" s="53">
        <v>66330.556089000005</v>
      </c>
    </row>
    <row r="13" spans="2:10">
      <c r="B13" s="61" t="s">
        <v>134</v>
      </c>
      <c r="C13" s="7" t="s">
        <v>14</v>
      </c>
      <c r="D13" s="7">
        <v>451.69005700000002</v>
      </c>
      <c r="E13" s="56">
        <f t="shared" si="0"/>
        <v>8.4759542497189369</v>
      </c>
      <c r="F13" s="7">
        <v>450.93894799999998</v>
      </c>
      <c r="G13" s="7">
        <f t="shared" si="1"/>
        <v>15.075916118836588</v>
      </c>
      <c r="H13" s="7">
        <f t="shared" si="2"/>
        <v>124008.2107</v>
      </c>
      <c r="I13" s="54">
        <v>135558.39811400001</v>
      </c>
      <c r="J13" s="55">
        <v>84895.850017000004</v>
      </c>
    </row>
    <row r="14" spans="2:10">
      <c r="D14" s="2">
        <f>SUM(D10:D13)</f>
        <v>3273.5853420000003</v>
      </c>
      <c r="E14" s="2">
        <f>SUM(E9:E13)</f>
        <v>100.00000000000001</v>
      </c>
      <c r="F14" s="2">
        <f>SUM(F10:F13)</f>
        <v>2991.121365</v>
      </c>
      <c r="G14" s="2">
        <f>SUM(G10:G13)</f>
        <v>100.00000000000001</v>
      </c>
      <c r="H14" s="2">
        <f>SUM(H10:H13)</f>
        <v>822558.37537500006</v>
      </c>
      <c r="I14" s="52">
        <f>SUM(I10:I13)</f>
        <v>684898.77611400001</v>
      </c>
      <c r="J14" s="53">
        <f>SUM(J10:J13)</f>
        <v>428513.65202199999</v>
      </c>
    </row>
    <row r="15" spans="2:10">
      <c r="D15" s="42" t="s">
        <v>118</v>
      </c>
      <c r="I15" s="6"/>
    </row>
    <row r="16" spans="2:10">
      <c r="I16" s="6"/>
    </row>
    <row r="17" spans="2:10">
      <c r="B17" s="37" t="s">
        <v>110</v>
      </c>
      <c r="D17" s="1" t="s">
        <v>113</v>
      </c>
      <c r="E17" s="2">
        <f>D27</f>
        <v>5519.6087860000007</v>
      </c>
      <c r="I17" s="6"/>
    </row>
    <row r="18" spans="2:10">
      <c r="D18" s="1" t="s">
        <v>25</v>
      </c>
      <c r="I18" s="6"/>
    </row>
    <row r="19" spans="2:10">
      <c r="I19" s="6"/>
    </row>
    <row r="20" spans="2:10">
      <c r="H20" s="27" t="s">
        <v>117</v>
      </c>
      <c r="I20" s="51" t="s">
        <v>107</v>
      </c>
      <c r="J20" s="16" t="s">
        <v>108</v>
      </c>
    </row>
    <row r="21" spans="2:10">
      <c r="C21" s="5" t="s">
        <v>23</v>
      </c>
      <c r="D21" s="5" t="s">
        <v>114</v>
      </c>
      <c r="E21" s="5" t="s">
        <v>112</v>
      </c>
      <c r="F21" s="5" t="s">
        <v>115</v>
      </c>
      <c r="G21" s="5" t="s">
        <v>112</v>
      </c>
      <c r="H21" s="5" t="s">
        <v>16</v>
      </c>
      <c r="I21" s="25" t="s">
        <v>116</v>
      </c>
      <c r="J21" s="17" t="s">
        <v>116</v>
      </c>
    </row>
    <row r="22" spans="2:10">
      <c r="B22" s="60" t="s">
        <v>130</v>
      </c>
      <c r="C22" s="43" t="s">
        <v>13</v>
      </c>
      <c r="D22" s="43">
        <v>2194.852703</v>
      </c>
      <c r="E22" s="43">
        <f>D22*100/SUM(D$22:D$26)</f>
        <v>28.451146021399243</v>
      </c>
      <c r="F22" s="2">
        <v>1923.6678549999999</v>
      </c>
      <c r="G22" s="43">
        <f>F22*100/SUM(F$22:F$26)</f>
        <v>27.037312998926012</v>
      </c>
      <c r="H22" s="43">
        <f>D22*275</f>
        <v>603584.49332500005</v>
      </c>
      <c r="I22" s="26">
        <v>393387.35729900002</v>
      </c>
      <c r="J22" s="15">
        <v>264826.10436499998</v>
      </c>
    </row>
    <row r="23" spans="2:10">
      <c r="B23" s="61" t="s">
        <v>131</v>
      </c>
      <c r="C23" s="2" t="s">
        <v>10</v>
      </c>
      <c r="D23" s="2">
        <v>2768.9210560000001</v>
      </c>
      <c r="E23" s="2">
        <f t="shared" ref="E23:E26" si="3">D23*100/SUM(D$22:D$26)</f>
        <v>35.892603261396623</v>
      </c>
      <c r="F23" s="2">
        <v>2598.9579600000002</v>
      </c>
      <c r="G23" s="6">
        <f t="shared" ref="G23:G26" si="4">F23*100/SUM(F$22:F$26)</f>
        <v>36.528572046846541</v>
      </c>
      <c r="H23" s="2">
        <f t="shared" ref="H23:H26" si="5">D23*275</f>
        <v>761453.29040000006</v>
      </c>
      <c r="I23" s="26">
        <v>562047.31635400001</v>
      </c>
      <c r="J23" s="15">
        <v>366280.00291500002</v>
      </c>
    </row>
    <row r="24" spans="2:10">
      <c r="B24" s="61" t="s">
        <v>132</v>
      </c>
      <c r="C24" s="2" t="s">
        <v>11</v>
      </c>
      <c r="D24" s="2">
        <v>2178.231628</v>
      </c>
      <c r="E24" s="2">
        <f t="shared" si="3"/>
        <v>28.235692551008601</v>
      </c>
      <c r="F24" s="2">
        <v>2043.865321</v>
      </c>
      <c r="G24" s="6">
        <f t="shared" si="4"/>
        <v>28.726698461948043</v>
      </c>
      <c r="H24" s="2">
        <f t="shared" si="5"/>
        <v>599013.69770000002</v>
      </c>
      <c r="I24" s="26">
        <v>492357.59042600001</v>
      </c>
      <c r="J24" s="15">
        <v>317824.03074800002</v>
      </c>
    </row>
    <row r="25" spans="2:10">
      <c r="B25" s="61" t="s">
        <v>133</v>
      </c>
      <c r="C25" s="2" t="s">
        <v>12</v>
      </c>
      <c r="D25" s="2">
        <v>305.22180700000001</v>
      </c>
      <c r="E25" s="2">
        <f t="shared" si="3"/>
        <v>3.956488828613816</v>
      </c>
      <c r="F25" s="2">
        <v>288.14928099999997</v>
      </c>
      <c r="G25" s="6">
        <f t="shared" si="4"/>
        <v>4.0499623053754688</v>
      </c>
      <c r="H25" s="2">
        <f t="shared" si="5"/>
        <v>83935.996924999999</v>
      </c>
      <c r="I25" s="26">
        <v>53325.777364000001</v>
      </c>
      <c r="J25" s="15">
        <v>35767.687659000003</v>
      </c>
    </row>
    <row r="26" spans="2:10">
      <c r="B26" s="61" t="s">
        <v>134</v>
      </c>
      <c r="C26" s="7" t="s">
        <v>14</v>
      </c>
      <c r="D26" s="7">
        <v>267.23429499999997</v>
      </c>
      <c r="E26" s="7">
        <f t="shared" si="3"/>
        <v>3.4640693375817304</v>
      </c>
      <c r="F26" s="7">
        <v>260.22286500000001</v>
      </c>
      <c r="G26" s="7">
        <f t="shared" si="4"/>
        <v>3.657454186903939</v>
      </c>
      <c r="H26" s="7">
        <f t="shared" si="5"/>
        <v>73489.431124999988</v>
      </c>
      <c r="I26" s="57">
        <v>55161.368737999997</v>
      </c>
      <c r="J26" s="18">
        <v>37098.415716000003</v>
      </c>
    </row>
    <row r="27" spans="2:10">
      <c r="D27" s="2">
        <f>SUM(D23:D26)</f>
        <v>5519.6087860000007</v>
      </c>
      <c r="E27" s="2">
        <f>SUM(E22:E26)</f>
        <v>100.00000000000001</v>
      </c>
      <c r="F27" s="2">
        <f>SUM(F23:F26)</f>
        <v>5191.1954269999997</v>
      </c>
      <c r="G27" s="2">
        <f>SUM(G22:G26)</f>
        <v>100</v>
      </c>
      <c r="H27" s="2">
        <f>SUM(H23:H26)</f>
        <v>1517892.4161500002</v>
      </c>
      <c r="I27" s="52">
        <f>SUM(I23:I26)</f>
        <v>1162892.0528820001</v>
      </c>
      <c r="J27" s="53">
        <f>SUM(J23:J26)</f>
        <v>756970.13703800004</v>
      </c>
    </row>
    <row r="28" spans="2:10">
      <c r="D28" s="42" t="s">
        <v>118</v>
      </c>
      <c r="I28" s="6"/>
    </row>
    <row r="30" spans="2:10">
      <c r="B30" s="37" t="s">
        <v>111</v>
      </c>
      <c r="D30" s="1" t="s">
        <v>113</v>
      </c>
      <c r="E30" s="2">
        <f>D14+D27</f>
        <v>8793.194128000001</v>
      </c>
    </row>
    <row r="31" spans="2:10">
      <c r="D31" s="1" t="s">
        <v>25</v>
      </c>
      <c r="E31" s="2">
        <f>F14+F27</f>
        <v>8182.3167919999996</v>
      </c>
    </row>
    <row r="33" spans="2:10">
      <c r="H33" s="27" t="s">
        <v>117</v>
      </c>
      <c r="I33" s="51" t="s">
        <v>107</v>
      </c>
      <c r="J33" s="16" t="s">
        <v>108</v>
      </c>
    </row>
    <row r="34" spans="2:10">
      <c r="C34" s="5" t="s">
        <v>23</v>
      </c>
      <c r="D34" s="5" t="s">
        <v>114</v>
      </c>
      <c r="E34" s="5" t="s">
        <v>112</v>
      </c>
      <c r="F34" s="5" t="s">
        <v>115</v>
      </c>
      <c r="G34" s="5" t="s">
        <v>112</v>
      </c>
      <c r="H34" s="5" t="s">
        <v>16</v>
      </c>
      <c r="I34" s="25" t="s">
        <v>116</v>
      </c>
      <c r="J34" s="17" t="s">
        <v>116</v>
      </c>
    </row>
    <row r="35" spans="2:10">
      <c r="B35" s="60" t="s">
        <v>130</v>
      </c>
      <c r="C35" s="43" t="s">
        <v>13</v>
      </c>
      <c r="D35" s="43">
        <f>D9+D22</f>
        <v>4250.3435179999997</v>
      </c>
      <c r="E35" s="43">
        <f>D35*100/SUM(D$35:D$39)</f>
        <v>32.585818612663203</v>
      </c>
      <c r="F35" s="43">
        <f>F9+F22</f>
        <v>3907.199345</v>
      </c>
      <c r="G35" s="28">
        <f>F35*100/SUM(F$35:F$39)</f>
        <v>32.318905907590498</v>
      </c>
      <c r="H35" s="43">
        <f>H9+H22</f>
        <v>1149055.653075</v>
      </c>
      <c r="I35" s="50">
        <f>I9+I22</f>
        <v>796107.74595799996</v>
      </c>
      <c r="J35" s="45">
        <f>J9+J22</f>
        <v>501399.87614900002</v>
      </c>
    </row>
    <row r="36" spans="2:10">
      <c r="B36" s="61" t="s">
        <v>131</v>
      </c>
      <c r="C36" s="2" t="s">
        <v>10</v>
      </c>
      <c r="D36" s="2">
        <f t="shared" ref="D36:D39" si="6">D10+D23</f>
        <v>4381.0747220000003</v>
      </c>
      <c r="E36" s="6">
        <f t="shared" ref="E36:E39" si="7">D36*100/SUM(D$35:D$39)</f>
        <v>33.588086613477316</v>
      </c>
      <c r="F36" s="2">
        <f t="shared" ref="F36:F39" si="8">F10+F23</f>
        <v>4015.3552589999999</v>
      </c>
      <c r="G36" s="6">
        <f t="shared" ref="G36:G39" si="9">F36*100/SUM(F$35:F$39)</f>
        <v>33.213531571466234</v>
      </c>
      <c r="H36" s="2">
        <f t="shared" ref="H36:J36" si="10">H10+H23</f>
        <v>1150962.5476250001</v>
      </c>
      <c r="I36" s="26">
        <f t="shared" si="10"/>
        <v>826559.36404999997</v>
      </c>
      <c r="J36" s="15">
        <f t="shared" si="10"/>
        <v>533500.74600699998</v>
      </c>
    </row>
    <row r="37" spans="2:10">
      <c r="B37" s="61" t="s">
        <v>132</v>
      </c>
      <c r="C37" s="2" t="s">
        <v>11</v>
      </c>
      <c r="D37" s="2">
        <f t="shared" si="6"/>
        <v>3006.4755720000003</v>
      </c>
      <c r="E37" s="6">
        <f t="shared" si="7"/>
        <v>23.049541110666265</v>
      </c>
      <c r="F37" s="2">
        <f t="shared" si="8"/>
        <v>2789.2469900000001</v>
      </c>
      <c r="G37" s="6">
        <f t="shared" si="9"/>
        <v>23.071618072980616</v>
      </c>
      <c r="H37" s="2">
        <f t="shared" ref="H37:J37" si="11">H11+H24</f>
        <v>803993.65667499998</v>
      </c>
      <c r="I37" s="26">
        <f t="shared" si="11"/>
        <v>673848.57078299997</v>
      </c>
      <c r="J37" s="15">
        <f t="shared" si="11"/>
        <v>427890.53357199999</v>
      </c>
    </row>
    <row r="38" spans="2:10">
      <c r="B38" s="61" t="s">
        <v>133</v>
      </c>
      <c r="C38" s="2" t="s">
        <v>12</v>
      </c>
      <c r="D38" s="2">
        <f t="shared" si="6"/>
        <v>686.71948199999997</v>
      </c>
      <c r="E38" s="6">
        <f t="shared" si="7"/>
        <v>5.264825391987066</v>
      </c>
      <c r="F38" s="2">
        <f t="shared" si="8"/>
        <v>666.55273</v>
      </c>
      <c r="G38" s="6">
        <f t="shared" si="9"/>
        <v>5.5134773174255782</v>
      </c>
      <c r="H38" s="2">
        <f t="shared" ref="H38:J38" si="12">H12+H25</f>
        <v>187996.94540000003</v>
      </c>
      <c r="I38" s="26">
        <f t="shared" si="12"/>
        <v>156663.12731099999</v>
      </c>
      <c r="J38" s="15">
        <f t="shared" si="12"/>
        <v>102098.24374800001</v>
      </c>
    </row>
    <row r="39" spans="2:10">
      <c r="B39" s="61" t="s">
        <v>134</v>
      </c>
      <c r="C39" s="7" t="s">
        <v>14</v>
      </c>
      <c r="D39" s="7">
        <f t="shared" si="6"/>
        <v>718.924352</v>
      </c>
      <c r="E39" s="7">
        <f t="shared" si="7"/>
        <v>5.5117282712061577</v>
      </c>
      <c r="F39" s="7">
        <f t="shared" si="8"/>
        <v>711.16181299999994</v>
      </c>
      <c r="G39" s="7">
        <f t="shared" si="9"/>
        <v>5.8824671305370702</v>
      </c>
      <c r="H39" s="7">
        <f t="shared" ref="H39:J39" si="13">H13+H26</f>
        <v>197497.641825</v>
      </c>
      <c r="I39" s="57">
        <f t="shared" si="13"/>
        <v>190719.766852</v>
      </c>
      <c r="J39" s="18">
        <f t="shared" si="13"/>
        <v>121994.26573300001</v>
      </c>
    </row>
    <row r="40" spans="2:10">
      <c r="D40" s="2">
        <f>SUM(D36:D39)</f>
        <v>8793.194128000001</v>
      </c>
      <c r="E40" s="2">
        <f>SUM(E35:E39)</f>
        <v>100</v>
      </c>
      <c r="F40" s="2">
        <f>SUM(F36:F39)</f>
        <v>8182.3167919999996</v>
      </c>
      <c r="G40" s="2">
        <f>SUM(G35:G39)</f>
        <v>100</v>
      </c>
      <c r="H40" s="2">
        <f>SUM(H36:H39)</f>
        <v>2340450.7915249998</v>
      </c>
      <c r="I40" s="26">
        <f>SUM(I36:I39)</f>
        <v>1847790.8289959999</v>
      </c>
      <c r="J40" s="15">
        <f>SUM(J36:J39)</f>
        <v>1185483.7890599999</v>
      </c>
    </row>
    <row r="41" spans="2:10">
      <c r="D41" s="42" t="s">
        <v>118</v>
      </c>
    </row>
  </sheetData>
  <pageMargins left="0.7" right="0.7" top="0.75" bottom="0.75" header="0.3" footer="0.3"/>
  <pageSetup paperSize="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57"/>
  <sheetViews>
    <sheetView workbookViewId="0">
      <selection activeCell="G9" sqref="G9"/>
    </sheetView>
  </sheetViews>
  <sheetFormatPr defaultColWidth="9.140625" defaultRowHeight="12.75"/>
  <cols>
    <col min="1" max="1" width="4.7109375" style="2" customWidth="1"/>
    <col min="2" max="3" width="15.7109375" style="2" customWidth="1"/>
    <col min="4" max="4" width="16.28515625" style="2" customWidth="1"/>
    <col min="5" max="5" width="15.7109375" style="2" customWidth="1"/>
    <col min="6" max="6" width="10.28515625" style="2" customWidth="1"/>
    <col min="7" max="7" width="15.7109375" style="2" customWidth="1"/>
    <col min="8" max="8" width="19.7109375" style="2" customWidth="1"/>
    <col min="9" max="11" width="21.7109375" style="2" customWidth="1"/>
    <col min="12" max="16" width="9.140625" style="2"/>
    <col min="17" max="17" width="20.7109375" style="2" bestFit="1" customWidth="1"/>
    <col min="18" max="18" width="14.42578125" style="2" bestFit="1" customWidth="1"/>
    <col min="19" max="19" width="33.28515625" style="2" bestFit="1" customWidth="1"/>
    <col min="20" max="16384" width="9.140625" style="2"/>
  </cols>
  <sheetData>
    <row r="1" spans="2:11">
      <c r="B1" s="68" t="s">
        <v>172</v>
      </c>
    </row>
    <row r="2" spans="2:11">
      <c r="B2" s="68" t="s">
        <v>155</v>
      </c>
    </row>
    <row r="3" spans="2:11">
      <c r="B3" s="68" t="s">
        <v>162</v>
      </c>
    </row>
    <row r="4" spans="2:11">
      <c r="B4" s="42" t="s">
        <v>118</v>
      </c>
    </row>
    <row r="5" spans="2:11">
      <c r="B5" s="42"/>
    </row>
    <row r="6" spans="2:11">
      <c r="D6" s="110" t="s">
        <v>174</v>
      </c>
      <c r="F6" s="118" t="s">
        <v>186</v>
      </c>
      <c r="G6" s="118" t="s">
        <v>23</v>
      </c>
      <c r="I6" s="95" t="s">
        <v>107</v>
      </c>
      <c r="J6" s="95"/>
      <c r="K6" s="95"/>
    </row>
    <row r="7" spans="2:11">
      <c r="B7" s="5" t="s">
        <v>34</v>
      </c>
      <c r="C7" s="5" t="s">
        <v>23</v>
      </c>
      <c r="D7" s="5" t="s">
        <v>175</v>
      </c>
      <c r="E7" s="5" t="s">
        <v>173</v>
      </c>
      <c r="F7" s="5" t="s">
        <v>183</v>
      </c>
      <c r="G7" s="5" t="s">
        <v>112</v>
      </c>
      <c r="H7" s="5" t="s">
        <v>128</v>
      </c>
      <c r="I7" s="96" t="s">
        <v>103</v>
      </c>
      <c r="J7" s="96" t="s">
        <v>105</v>
      </c>
      <c r="K7" s="96" t="s">
        <v>106</v>
      </c>
    </row>
    <row r="8" spans="2:11">
      <c r="B8" s="2" t="s">
        <v>163</v>
      </c>
      <c r="C8" s="41" t="s">
        <v>13</v>
      </c>
      <c r="D8" s="41"/>
      <c r="E8" s="41">
        <v>2047.9712709999999</v>
      </c>
      <c r="F8" s="41"/>
      <c r="G8" s="41">
        <f>E8*100/SUM(E$8:E$11)</f>
        <v>21.113997363100623</v>
      </c>
      <c r="H8" s="41">
        <f>E8*275</f>
        <v>563192.09952499997</v>
      </c>
      <c r="I8" s="97">
        <v>687924.93606500002</v>
      </c>
      <c r="J8" s="97">
        <v>687924.93606500002</v>
      </c>
      <c r="K8" s="97">
        <v>655996.24147000001</v>
      </c>
    </row>
    <row r="9" spans="2:11">
      <c r="B9" s="2" t="s">
        <v>163</v>
      </c>
      <c r="C9" s="2" t="s">
        <v>10</v>
      </c>
      <c r="E9" s="2">
        <v>6060.0519979999999</v>
      </c>
      <c r="G9" s="40">
        <f t="shared" ref="G9:G11" si="0">E9*100/SUM(E$8:E$11)</f>
        <v>62.477400790660141</v>
      </c>
      <c r="H9" s="2">
        <f t="shared" ref="H9:H53" si="1">E9*275</f>
        <v>1666514.29945</v>
      </c>
      <c r="I9" s="98">
        <v>1848564.5726749999</v>
      </c>
      <c r="J9" s="98">
        <v>1848564.5726749999</v>
      </c>
      <c r="K9" s="98">
        <v>1437604.0620490001</v>
      </c>
    </row>
    <row r="10" spans="2:11">
      <c r="B10" s="2" t="s">
        <v>163</v>
      </c>
      <c r="C10" s="2" t="s">
        <v>11</v>
      </c>
      <c r="E10" s="2">
        <v>1364.207504</v>
      </c>
      <c r="G10" s="40">
        <f t="shared" si="0"/>
        <v>14.064588722532955</v>
      </c>
      <c r="H10" s="2">
        <f t="shared" si="1"/>
        <v>375157.06359999999</v>
      </c>
      <c r="I10" s="98">
        <v>409343.89116100001</v>
      </c>
      <c r="J10" s="98">
        <v>409343.89116100001</v>
      </c>
      <c r="K10" s="98">
        <v>243978.46685699999</v>
      </c>
    </row>
    <row r="11" spans="2:11">
      <c r="B11" s="2" t="s">
        <v>163</v>
      </c>
      <c r="C11" s="2" t="s">
        <v>12</v>
      </c>
      <c r="D11" s="7"/>
      <c r="E11" s="7">
        <v>227.35967299999999</v>
      </c>
      <c r="F11" s="7"/>
      <c r="G11" s="56">
        <f t="shared" si="0"/>
        <v>2.3440131237062749</v>
      </c>
      <c r="H11" s="7">
        <f t="shared" si="1"/>
        <v>62523.910075</v>
      </c>
      <c r="I11" s="99">
        <v>86012.948608000006</v>
      </c>
      <c r="J11" s="99">
        <v>86012.948608000006</v>
      </c>
      <c r="K11" s="99">
        <v>83243.041377000001</v>
      </c>
    </row>
    <row r="12" spans="2:11">
      <c r="D12" s="2">
        <v>11674</v>
      </c>
      <c r="E12" s="2">
        <f>SUM(E9:E11)</f>
        <v>7651.6191749999998</v>
      </c>
      <c r="F12" s="116">
        <f>E12/D12</f>
        <v>0.65544108060647588</v>
      </c>
      <c r="G12" s="2">
        <f>SUM(G8:G11)</f>
        <v>100</v>
      </c>
      <c r="H12" s="2">
        <f>SUM(H9:H11)</f>
        <v>2104195.2731249998</v>
      </c>
      <c r="I12" s="98">
        <f>SUM(I9:I11)</f>
        <v>2343921.4124439997</v>
      </c>
      <c r="J12" s="98">
        <f>SUM(J9:J11)</f>
        <v>2343921.4124439997</v>
      </c>
      <c r="K12" s="98">
        <f>SUM(K9:K11)</f>
        <v>1764825.5702830001</v>
      </c>
    </row>
    <row r="13" spans="2:11">
      <c r="E13" s="117"/>
      <c r="F13" s="117"/>
      <c r="I13" s="98"/>
      <c r="J13" s="98"/>
      <c r="K13" s="98"/>
    </row>
    <row r="14" spans="2:11">
      <c r="B14" s="2" t="s">
        <v>167</v>
      </c>
      <c r="C14" s="2" t="s">
        <v>13</v>
      </c>
      <c r="E14" s="41">
        <v>2255.5490799999998</v>
      </c>
      <c r="F14" s="41"/>
      <c r="G14" s="41">
        <f>E14*100/SUM(E$14:E$18)</f>
        <v>22.155680566045977</v>
      </c>
      <c r="H14" s="41">
        <f>E14*275</f>
        <v>620275.99699999997</v>
      </c>
      <c r="I14" s="97">
        <v>556905.34078900004</v>
      </c>
      <c r="J14" s="97"/>
      <c r="K14" s="97"/>
    </row>
    <row r="15" spans="2:11">
      <c r="B15" s="2" t="s">
        <v>167</v>
      </c>
      <c r="C15" s="2" t="s">
        <v>10</v>
      </c>
      <c r="E15" s="2">
        <v>3966.5637940000001</v>
      </c>
      <c r="G15" s="2">
        <f t="shared" ref="G15:G18" si="2">E15*100/SUM(E$14:E$18)</f>
        <v>38.962539606855913</v>
      </c>
      <c r="H15" s="2">
        <f t="shared" ref="H15:H18" si="3">E15*275</f>
        <v>1090805.0433499999</v>
      </c>
      <c r="I15" s="98">
        <v>1074688.3322040001</v>
      </c>
      <c r="J15" s="98"/>
      <c r="K15" s="98"/>
    </row>
    <row r="16" spans="2:11">
      <c r="B16" s="2" t="s">
        <v>167</v>
      </c>
      <c r="C16" s="2" t="s">
        <v>11</v>
      </c>
      <c r="E16" s="2">
        <v>1384.9515309999999</v>
      </c>
      <c r="G16" s="2">
        <f t="shared" si="2"/>
        <v>13.6040239569038</v>
      </c>
      <c r="H16" s="2">
        <f t="shared" si="3"/>
        <v>380861.67102499999</v>
      </c>
      <c r="I16" s="98">
        <v>429472.79573999997</v>
      </c>
      <c r="J16" s="98"/>
      <c r="K16" s="98"/>
    </row>
    <row r="17" spans="2:11">
      <c r="B17" s="2" t="s">
        <v>167</v>
      </c>
      <c r="C17" s="2" t="s">
        <v>12</v>
      </c>
      <c r="E17" s="2">
        <v>960.26484300000004</v>
      </c>
      <c r="G17" s="2">
        <f t="shared" si="2"/>
        <v>9.4324354583817343</v>
      </c>
      <c r="H17" s="2">
        <f t="shared" si="3"/>
        <v>264072.831825</v>
      </c>
      <c r="I17" s="98">
        <v>303403.15632399998</v>
      </c>
      <c r="J17" s="98"/>
      <c r="K17" s="98"/>
    </row>
    <row r="18" spans="2:11">
      <c r="B18" s="2" t="s">
        <v>167</v>
      </c>
      <c r="C18" s="2" t="s">
        <v>14</v>
      </c>
      <c r="D18" s="7"/>
      <c r="E18" s="7">
        <v>1613.1257069999999</v>
      </c>
      <c r="F18" s="7"/>
      <c r="G18" s="7">
        <f t="shared" si="2"/>
        <v>15.845320411812578</v>
      </c>
      <c r="H18" s="7">
        <f t="shared" si="3"/>
        <v>443609.56942499999</v>
      </c>
      <c r="I18" s="99">
        <v>538044.13543000002</v>
      </c>
      <c r="J18" s="99"/>
      <c r="K18" s="99"/>
    </row>
    <row r="19" spans="2:11">
      <c r="D19" s="2">
        <v>12841</v>
      </c>
      <c r="E19" s="2">
        <f>SUM(E15:E18)</f>
        <v>7924.9058750000004</v>
      </c>
      <c r="F19" s="116">
        <f>E19/D19</f>
        <v>0.61715644225527611</v>
      </c>
      <c r="G19" s="2">
        <f>SUM(G14:G18)</f>
        <v>100</v>
      </c>
      <c r="H19" s="2">
        <f>SUM(H15:H18)</f>
        <v>2179349.1156250001</v>
      </c>
      <c r="I19" s="98">
        <f>SUM(I15:I18)</f>
        <v>2345608.419698</v>
      </c>
      <c r="J19" s="98"/>
      <c r="K19" s="98"/>
    </row>
    <row r="20" spans="2:11">
      <c r="I20" s="98"/>
      <c r="J20" s="98"/>
      <c r="K20" s="98"/>
    </row>
    <row r="21" spans="2:11">
      <c r="B21" s="2" t="s">
        <v>164</v>
      </c>
      <c r="C21" s="41" t="s">
        <v>13</v>
      </c>
      <c r="D21" s="41"/>
      <c r="E21" s="41">
        <v>2423.9038190000001</v>
      </c>
      <c r="F21" s="41"/>
      <c r="G21" s="41">
        <f>E21*100/SUM(E$21:E$25)</f>
        <v>44.892838205353847</v>
      </c>
      <c r="H21" s="41">
        <f t="shared" si="1"/>
        <v>666573.55022500001</v>
      </c>
      <c r="I21" s="97">
        <v>612803.91638399998</v>
      </c>
      <c r="J21" s="97"/>
      <c r="K21" s="97"/>
    </row>
    <row r="22" spans="2:11">
      <c r="B22" s="2" t="s">
        <v>164</v>
      </c>
      <c r="C22" s="2" t="s">
        <v>10</v>
      </c>
      <c r="E22" s="2">
        <v>1187.2967599999999</v>
      </c>
      <c r="G22" s="40">
        <f t="shared" ref="G22:G25" si="4">E22*100/SUM(E$21:E$25)</f>
        <v>21.989783971878314</v>
      </c>
      <c r="H22" s="2">
        <f t="shared" si="1"/>
        <v>326506.609</v>
      </c>
      <c r="I22" s="98">
        <v>340665.57608899998</v>
      </c>
      <c r="J22" s="98"/>
      <c r="K22" s="98"/>
    </row>
    <row r="23" spans="2:11">
      <c r="B23" s="2" t="s">
        <v>164</v>
      </c>
      <c r="C23" s="2" t="s">
        <v>11</v>
      </c>
      <c r="E23" s="2">
        <v>607.57586700000002</v>
      </c>
      <c r="G23" s="40">
        <f t="shared" si="4"/>
        <v>11.252841338383396</v>
      </c>
      <c r="H23" s="2">
        <f t="shared" si="1"/>
        <v>167083.36342500002</v>
      </c>
      <c r="I23" s="98">
        <v>196817.69149600001</v>
      </c>
      <c r="J23" s="98"/>
      <c r="K23" s="98"/>
    </row>
    <row r="24" spans="2:11">
      <c r="B24" s="2" t="s">
        <v>164</v>
      </c>
      <c r="C24" s="2" t="s">
        <v>12</v>
      </c>
      <c r="E24" s="2">
        <v>417.52592600000003</v>
      </c>
      <c r="G24" s="40">
        <f t="shared" si="4"/>
        <v>7.7329486820114388</v>
      </c>
      <c r="H24" s="2">
        <f t="shared" si="1"/>
        <v>114819.62965</v>
      </c>
      <c r="I24" s="98">
        <v>132966.32515799999</v>
      </c>
      <c r="J24" s="98"/>
      <c r="K24" s="98"/>
    </row>
    <row r="25" spans="2:11">
      <c r="B25" s="2" t="s">
        <v>164</v>
      </c>
      <c r="C25" s="2" t="s">
        <v>14</v>
      </c>
      <c r="D25" s="7"/>
      <c r="E25" s="7">
        <v>763.00833299999999</v>
      </c>
      <c r="F25" s="7"/>
      <c r="G25" s="56">
        <f t="shared" si="4"/>
        <v>14.131587802373007</v>
      </c>
      <c r="H25" s="7">
        <f t="shared" si="1"/>
        <v>209827.29157500001</v>
      </c>
      <c r="I25" s="99">
        <v>273516.08859599999</v>
      </c>
      <c r="J25" s="99"/>
      <c r="K25" s="99"/>
    </row>
    <row r="26" spans="2:11">
      <c r="D26" s="2">
        <v>2975</v>
      </c>
      <c r="E26" s="2">
        <f>SUM(E22:E25)</f>
        <v>2975.4068859999998</v>
      </c>
      <c r="F26" s="116">
        <f>E26/D26</f>
        <v>1.0001367684033613</v>
      </c>
      <c r="G26" s="2">
        <f>SUM(G21:G25)</f>
        <v>100</v>
      </c>
      <c r="H26" s="2">
        <f>SUM(H22:H25)</f>
        <v>818236.8936500001</v>
      </c>
      <c r="I26" s="98">
        <f>SUM(I22:I25)</f>
        <v>943965.681339</v>
      </c>
      <c r="J26" s="98"/>
      <c r="K26" s="98"/>
    </row>
    <row r="27" spans="2:11">
      <c r="I27" s="98"/>
      <c r="J27" s="98"/>
      <c r="K27" s="98"/>
    </row>
    <row r="28" spans="2:11">
      <c r="B28" s="2" t="s">
        <v>165</v>
      </c>
      <c r="C28" s="41" t="s">
        <v>13</v>
      </c>
      <c r="D28" s="41"/>
      <c r="E28" s="41">
        <v>5544.3987109999998</v>
      </c>
      <c r="F28" s="41"/>
      <c r="G28" s="41">
        <f>E28*100/SUM(E$28:E$32)</f>
        <v>29.925400243773165</v>
      </c>
      <c r="H28" s="41">
        <f t="shared" si="1"/>
        <v>1524709.6455250001</v>
      </c>
      <c r="I28" s="97">
        <v>1496871.534272</v>
      </c>
      <c r="J28" s="97">
        <v>1496866.687249</v>
      </c>
      <c r="K28" s="97">
        <v>1235374.839379</v>
      </c>
    </row>
    <row r="29" spans="2:11">
      <c r="B29" s="2" t="s">
        <v>165</v>
      </c>
      <c r="C29" s="2" t="s">
        <v>10</v>
      </c>
      <c r="E29" s="2">
        <v>9354.0788499999999</v>
      </c>
      <c r="G29" s="41">
        <f t="shared" ref="G29:G32" si="5">E29*100/SUM(E$28:E$32)</f>
        <v>50.48781086805635</v>
      </c>
      <c r="H29" s="2">
        <f t="shared" si="1"/>
        <v>2572371.6837499999</v>
      </c>
      <c r="I29" s="98">
        <v>2469262.822559</v>
      </c>
      <c r="J29" s="98">
        <v>2447298.258953</v>
      </c>
      <c r="K29" s="98">
        <v>1966226.3671190001</v>
      </c>
    </row>
    <row r="30" spans="2:11">
      <c r="B30" s="2" t="s">
        <v>165</v>
      </c>
      <c r="C30" s="2" t="s">
        <v>11</v>
      </c>
      <c r="E30" s="2">
        <v>2900.0406269999999</v>
      </c>
      <c r="G30" s="40">
        <f t="shared" si="5"/>
        <v>15.65271204504071</v>
      </c>
      <c r="H30" s="2">
        <f t="shared" si="1"/>
        <v>797511.172425</v>
      </c>
      <c r="I30" s="98">
        <v>852797.76023599994</v>
      </c>
      <c r="J30" s="98">
        <v>852797.76023599994</v>
      </c>
      <c r="K30" s="98">
        <v>801246.64877700002</v>
      </c>
    </row>
    <row r="31" spans="2:11">
      <c r="B31" s="2" t="s">
        <v>165</v>
      </c>
      <c r="C31" s="2" t="s">
        <v>12</v>
      </c>
      <c r="E31" s="2">
        <v>672.25831800000003</v>
      </c>
      <c r="G31" s="40">
        <f t="shared" si="5"/>
        <v>3.6284546407967988</v>
      </c>
      <c r="H31" s="2">
        <f t="shared" si="1"/>
        <v>184871.03745</v>
      </c>
      <c r="I31" s="98">
        <v>187197.34758</v>
      </c>
      <c r="J31" s="98">
        <v>187197.34758</v>
      </c>
      <c r="K31" s="98">
        <v>104317.19202</v>
      </c>
    </row>
    <row r="32" spans="2:11">
      <c r="B32" s="2" t="s">
        <v>165</v>
      </c>
      <c r="C32" s="2" t="s">
        <v>14</v>
      </c>
      <c r="D32" s="7"/>
      <c r="E32" s="7">
        <v>56.623849</v>
      </c>
      <c r="F32" s="7"/>
      <c r="G32" s="56">
        <f t="shared" si="5"/>
        <v>0.30562220233298354</v>
      </c>
      <c r="H32" s="7">
        <f t="shared" si="1"/>
        <v>15571.558475</v>
      </c>
      <c r="I32" s="99">
        <v>26792.925179999998</v>
      </c>
      <c r="J32" s="99">
        <v>26792.925179999998</v>
      </c>
      <c r="K32" s="99">
        <v>26792.925179999998</v>
      </c>
    </row>
    <row r="33" spans="2:19">
      <c r="D33" s="2">
        <v>12983</v>
      </c>
      <c r="E33" s="2">
        <f>SUM(E29:E32)</f>
        <v>12983.001644</v>
      </c>
      <c r="F33" s="116">
        <f>E33/D33</f>
        <v>1.0000001266271277</v>
      </c>
      <c r="G33" s="2">
        <f>SUM(G28:G32)</f>
        <v>100.00000000000001</v>
      </c>
      <c r="H33" s="2">
        <f>SUM(H29:H32)</f>
        <v>3570325.4520999999</v>
      </c>
      <c r="I33" s="98">
        <f>SUM(I29:I32)</f>
        <v>3536050.8555549993</v>
      </c>
      <c r="J33" s="98">
        <f>SUM(J29:J32)</f>
        <v>3514086.2919489997</v>
      </c>
      <c r="K33" s="98">
        <f>SUM(K29:K32)</f>
        <v>2898583.1330959997</v>
      </c>
    </row>
    <row r="34" spans="2:19">
      <c r="I34" s="98"/>
      <c r="J34" s="98"/>
      <c r="K34" s="98"/>
    </row>
    <row r="35" spans="2:19">
      <c r="B35" s="2" t="s">
        <v>29</v>
      </c>
      <c r="C35" s="41" t="s">
        <v>13</v>
      </c>
      <c r="D35" s="41"/>
      <c r="E35" s="41">
        <v>759.68595900000003</v>
      </c>
      <c r="F35" s="41"/>
      <c r="G35" s="41">
        <f>E35*100/SUM(E$35:E$39)</f>
        <v>17.377924021975215</v>
      </c>
      <c r="H35" s="41">
        <f t="shared" si="1"/>
        <v>208913.638725</v>
      </c>
      <c r="I35" s="97">
        <v>195991.46518999999</v>
      </c>
      <c r="J35" s="97"/>
      <c r="K35" s="97"/>
    </row>
    <row r="36" spans="2:19">
      <c r="B36" s="2" t="s">
        <v>29</v>
      </c>
      <c r="C36" s="2" t="s">
        <v>10</v>
      </c>
      <c r="E36" s="2">
        <v>400.98074700000001</v>
      </c>
      <c r="G36" s="40">
        <f t="shared" ref="G36:G39" si="6">E36*100/SUM(E$35:E$39)</f>
        <v>9.1724914395066044</v>
      </c>
      <c r="H36" s="2">
        <f t="shared" si="1"/>
        <v>110269.70542500001</v>
      </c>
      <c r="I36" s="98">
        <v>92776.908509999994</v>
      </c>
      <c r="J36" s="98"/>
      <c r="K36" s="98"/>
    </row>
    <row r="37" spans="2:19">
      <c r="B37" s="2" t="s">
        <v>29</v>
      </c>
      <c r="C37" s="2" t="s">
        <v>11</v>
      </c>
      <c r="E37" s="2">
        <v>1705.81745</v>
      </c>
      <c r="G37" s="40">
        <f t="shared" si="6"/>
        <v>39.020816023084485</v>
      </c>
      <c r="H37" s="2">
        <f t="shared" si="1"/>
        <v>469099.79875000002</v>
      </c>
      <c r="I37" s="98">
        <v>345871.048129</v>
      </c>
      <c r="J37" s="98"/>
      <c r="K37" s="98"/>
    </row>
    <row r="38" spans="2:19">
      <c r="B38" s="2" t="s">
        <v>29</v>
      </c>
      <c r="C38" s="2" t="s">
        <v>12</v>
      </c>
      <c r="E38" s="2">
        <v>118.282456</v>
      </c>
      <c r="G38" s="40">
        <f t="shared" si="6"/>
        <v>2.7057279513318293</v>
      </c>
      <c r="H38" s="2">
        <f t="shared" si="1"/>
        <v>32527.6754</v>
      </c>
      <c r="I38" s="98">
        <v>31835.263955999999</v>
      </c>
      <c r="J38" s="98"/>
      <c r="K38" s="98"/>
    </row>
    <row r="39" spans="2:19">
      <c r="B39" s="2" t="s">
        <v>29</v>
      </c>
      <c r="C39" s="2" t="s">
        <v>14</v>
      </c>
      <c r="D39" s="7"/>
      <c r="E39" s="7">
        <v>1386.790992</v>
      </c>
      <c r="F39" s="7"/>
      <c r="G39" s="56">
        <f t="shared" si="6"/>
        <v>31.723040564101876</v>
      </c>
      <c r="H39" s="7">
        <f t="shared" si="1"/>
        <v>381367.52279999998</v>
      </c>
      <c r="I39" s="99">
        <v>334039.00633499998</v>
      </c>
      <c r="J39" s="99"/>
      <c r="K39" s="99"/>
    </row>
    <row r="40" spans="2:19">
      <c r="D40" s="2">
        <v>5072</v>
      </c>
      <c r="E40" s="2">
        <f>SUM(E36:E39)</f>
        <v>3611.8716450000002</v>
      </c>
      <c r="F40" s="116">
        <f>E40/D40</f>
        <v>0.71211980382492113</v>
      </c>
      <c r="G40" s="2">
        <f>SUM(G35:G39)</f>
        <v>100.00000000000001</v>
      </c>
      <c r="H40" s="2">
        <f>SUM(H36:H39)</f>
        <v>993264.70237499988</v>
      </c>
      <c r="I40" s="98">
        <f>SUM(I36:I39)</f>
        <v>804522.22692999989</v>
      </c>
      <c r="J40" s="98"/>
      <c r="K40" s="98"/>
    </row>
    <row r="41" spans="2:19" ht="15">
      <c r="I41" s="98"/>
      <c r="J41" s="98"/>
      <c r="K41" s="98"/>
      <c r="M41"/>
      <c r="N41"/>
      <c r="O41"/>
      <c r="P41"/>
      <c r="Q41"/>
      <c r="R41"/>
      <c r="S41"/>
    </row>
    <row r="42" spans="2:19" ht="15">
      <c r="B42" s="2" t="s">
        <v>28</v>
      </c>
      <c r="C42" s="41" t="s">
        <v>13</v>
      </c>
      <c r="D42" s="41"/>
      <c r="E42" s="101">
        <v>240.172597</v>
      </c>
      <c r="F42" s="101"/>
      <c r="G42" s="41">
        <f>E42*100/SUM(E$42:E$46)</f>
        <v>9.3084203233762803</v>
      </c>
      <c r="H42" s="41">
        <f>E42*275</f>
        <v>66047.464175000001</v>
      </c>
      <c r="I42" s="97">
        <v>75272.272968000005</v>
      </c>
      <c r="J42" s="97">
        <v>75272.272968000005</v>
      </c>
      <c r="K42" s="97">
        <v>75272.272968000005</v>
      </c>
      <c r="M42"/>
      <c r="N42"/>
      <c r="O42"/>
      <c r="P42"/>
      <c r="Q42"/>
      <c r="R42"/>
      <c r="S42"/>
    </row>
    <row r="43" spans="2:19" ht="15">
      <c r="B43" s="2" t="s">
        <v>28</v>
      </c>
      <c r="C43" s="2" t="s">
        <v>10</v>
      </c>
      <c r="E43" s="100">
        <v>160.353407</v>
      </c>
      <c r="F43" s="100"/>
      <c r="G43" s="2">
        <f t="shared" ref="G43:G46" si="7">E43*100/SUM(E$42:E$46)</f>
        <v>6.2148510333234581</v>
      </c>
      <c r="H43" s="2">
        <f t="shared" ref="H43:H46" si="8">E43*275</f>
        <v>44097.186925000002</v>
      </c>
      <c r="I43" s="98">
        <v>55953.401139000001</v>
      </c>
      <c r="J43" s="98">
        <v>55953.401139000001</v>
      </c>
      <c r="K43" s="98">
        <v>55953.401139000001</v>
      </c>
      <c r="M43"/>
      <c r="N43"/>
      <c r="O43"/>
      <c r="P43"/>
      <c r="Q43"/>
      <c r="R43"/>
      <c r="S43"/>
    </row>
    <row r="44" spans="2:19" ht="15">
      <c r="B44" s="2" t="s">
        <v>28</v>
      </c>
      <c r="C44" s="2" t="s">
        <v>11</v>
      </c>
      <c r="E44" s="100">
        <v>743.09793300000001</v>
      </c>
      <c r="F44" s="100"/>
      <c r="G44" s="2">
        <f t="shared" si="7"/>
        <v>28.800404326710538</v>
      </c>
      <c r="H44" s="2">
        <f t="shared" si="8"/>
        <v>204351.931575</v>
      </c>
      <c r="I44" s="98">
        <v>230348.52354200001</v>
      </c>
      <c r="J44" s="98">
        <v>230348.52354200001</v>
      </c>
      <c r="K44" s="98">
        <v>230348.52354200001</v>
      </c>
      <c r="M44"/>
      <c r="N44"/>
      <c r="O44"/>
      <c r="P44"/>
      <c r="Q44"/>
      <c r="R44"/>
      <c r="S44"/>
    </row>
    <row r="45" spans="2:19" ht="15">
      <c r="B45" s="2" t="s">
        <v>28</v>
      </c>
      <c r="C45" s="2" t="s">
        <v>12</v>
      </c>
      <c r="E45" s="100">
        <v>1008.17655</v>
      </c>
      <c r="F45" s="100"/>
      <c r="G45" s="2">
        <f t="shared" si="7"/>
        <v>39.07411255402873</v>
      </c>
      <c r="H45" s="2">
        <f t="shared" si="8"/>
        <v>277248.55125000002</v>
      </c>
      <c r="I45" s="98">
        <v>355190.77060699998</v>
      </c>
      <c r="J45" s="98">
        <v>355190.77060699998</v>
      </c>
      <c r="K45" s="98">
        <v>355190.77060699998</v>
      </c>
      <c r="M45"/>
      <c r="N45"/>
      <c r="O45"/>
      <c r="P45"/>
      <c r="Q45"/>
      <c r="R45"/>
      <c r="S45"/>
    </row>
    <row r="46" spans="2:19" ht="15">
      <c r="B46" s="2" t="s">
        <v>28</v>
      </c>
      <c r="C46" s="2" t="s">
        <v>14</v>
      </c>
      <c r="D46" s="7"/>
      <c r="E46" s="102">
        <v>428.36444599999999</v>
      </c>
      <c r="F46" s="102"/>
      <c r="G46" s="7">
        <f t="shared" si="7"/>
        <v>16.602211762560991</v>
      </c>
      <c r="H46" s="7">
        <f t="shared" si="8"/>
        <v>117800.22265</v>
      </c>
      <c r="I46" s="99">
        <v>181876.64500600001</v>
      </c>
      <c r="J46" s="99">
        <v>181876.64500600001</v>
      </c>
      <c r="K46" s="99">
        <v>181876.64500600001</v>
      </c>
    </row>
    <row r="47" spans="2:19">
      <c r="D47" s="2">
        <v>2340</v>
      </c>
      <c r="E47" s="2">
        <f>SUM(E43:E46)</f>
        <v>2339.9923360000003</v>
      </c>
      <c r="F47" s="116">
        <f>E47/D47</f>
        <v>0.99999672478632484</v>
      </c>
      <c r="G47" s="2">
        <f>SUM(G42:G46)</f>
        <v>100</v>
      </c>
      <c r="H47" s="2">
        <f>SUM(H43:H46)</f>
        <v>643497.89240000001</v>
      </c>
      <c r="I47" s="98">
        <f>SUM(I43:I46)</f>
        <v>823369.34029399999</v>
      </c>
      <c r="J47" s="98">
        <f>SUM(J43:J46)</f>
        <v>823369.34029399999</v>
      </c>
      <c r="K47" s="98">
        <f>SUM(K43:K46)</f>
        <v>823369.34029399999</v>
      </c>
    </row>
    <row r="48" spans="2:19">
      <c r="I48" s="98"/>
      <c r="J48" s="98"/>
      <c r="K48" s="98"/>
    </row>
    <row r="49" spans="2:11">
      <c r="B49" s="2" t="s">
        <v>166</v>
      </c>
      <c r="C49" s="41" t="s">
        <v>13</v>
      </c>
      <c r="D49" s="41"/>
      <c r="E49" s="41">
        <v>814.31094700000006</v>
      </c>
      <c r="F49" s="41"/>
      <c r="G49" s="41">
        <f>E49*100/SUM(E$49:E$53)</f>
        <v>4.0299800594823134</v>
      </c>
      <c r="H49" s="41">
        <f t="shared" si="1"/>
        <v>223935.51042500001</v>
      </c>
      <c r="I49" s="97">
        <v>292542.46883099998</v>
      </c>
      <c r="J49" s="97">
        <v>292542.46883099998</v>
      </c>
      <c r="K49" s="97">
        <v>254109.245574</v>
      </c>
    </row>
    <row r="50" spans="2:11">
      <c r="B50" s="2" t="s">
        <v>166</v>
      </c>
      <c r="C50" s="2" t="s">
        <v>10</v>
      </c>
      <c r="E50" s="2">
        <v>9308.7483890000003</v>
      </c>
      <c r="G50" s="40">
        <f t="shared" ref="G50:G53" si="9">E50*100/SUM(E$49:E$53)</f>
        <v>46.068483451700565</v>
      </c>
      <c r="H50" s="2">
        <f t="shared" si="1"/>
        <v>2559905.8069750001</v>
      </c>
      <c r="I50" s="98">
        <v>3108646.3033059998</v>
      </c>
      <c r="J50" s="98">
        <v>3108646.3033059998</v>
      </c>
      <c r="K50" s="98">
        <v>2697489.5203649998</v>
      </c>
    </row>
    <row r="51" spans="2:11">
      <c r="B51" s="2" t="s">
        <v>166</v>
      </c>
      <c r="C51" s="2" t="s">
        <v>11</v>
      </c>
      <c r="E51" s="2">
        <v>7597.5195119999998</v>
      </c>
      <c r="G51" s="40">
        <f t="shared" si="9"/>
        <v>37.599705920308352</v>
      </c>
      <c r="H51" s="2">
        <f t="shared" si="1"/>
        <v>2089317.8658</v>
      </c>
      <c r="I51" s="98">
        <v>2499122.1548020002</v>
      </c>
      <c r="J51" s="98">
        <v>2499122.1548020002</v>
      </c>
      <c r="K51" s="98">
        <v>2182461.7383639999</v>
      </c>
    </row>
    <row r="52" spans="2:11">
      <c r="B52" s="2" t="s">
        <v>166</v>
      </c>
      <c r="C52" s="2" t="s">
        <v>12</v>
      </c>
      <c r="E52" s="2">
        <v>2121.7962080000002</v>
      </c>
      <c r="G52" s="40">
        <f t="shared" si="9"/>
        <v>10.500652656122513</v>
      </c>
      <c r="H52" s="2">
        <f t="shared" si="1"/>
        <v>583493.95720000006</v>
      </c>
      <c r="I52" s="98">
        <v>679593.021328</v>
      </c>
      <c r="J52" s="98">
        <v>679593.021328</v>
      </c>
      <c r="K52" s="98">
        <v>666837.98970999999</v>
      </c>
    </row>
    <row r="53" spans="2:11">
      <c r="B53" s="2" t="s">
        <v>166</v>
      </c>
      <c r="C53" s="2" t="s">
        <v>14</v>
      </c>
      <c r="D53" s="7"/>
      <c r="E53" s="7">
        <v>363.95189800000003</v>
      </c>
      <c r="F53" s="7"/>
      <c r="G53" s="56">
        <f t="shared" si="9"/>
        <v>1.8011779123862632</v>
      </c>
      <c r="H53" s="7">
        <f t="shared" si="1"/>
        <v>100086.77195000001</v>
      </c>
      <c r="I53" s="99">
        <v>140318.178484</v>
      </c>
      <c r="J53" s="99">
        <v>140318.178484</v>
      </c>
      <c r="K53" s="99">
        <v>140318.178484</v>
      </c>
    </row>
    <row r="54" spans="2:11">
      <c r="D54" s="2">
        <v>29282</v>
      </c>
      <c r="E54" s="2">
        <f>SUM(E50:E53)</f>
        <v>19392.016006999998</v>
      </c>
      <c r="F54" s="116">
        <f>E54/D54</f>
        <v>0.66225039297179145</v>
      </c>
      <c r="G54" s="2">
        <f>SUM(G49:G53)</f>
        <v>100.00000000000001</v>
      </c>
      <c r="H54" s="2">
        <f>SUM(H50:H53)</f>
        <v>5332804.4019250004</v>
      </c>
      <c r="I54" s="98">
        <f>SUM(I50:I53)</f>
        <v>6427679.6579200011</v>
      </c>
      <c r="J54" s="98">
        <f>SUM(J50:J53)</f>
        <v>6427679.6579200011</v>
      </c>
      <c r="K54" s="98">
        <f>SUM(K50:K53)</f>
        <v>5687107.4269230003</v>
      </c>
    </row>
    <row r="56" spans="2:11">
      <c r="C56" s="119" t="s">
        <v>184</v>
      </c>
      <c r="D56" s="2">
        <f>D12+D19+D26+D33+D40+D47+D54</f>
        <v>77167</v>
      </c>
      <c r="E56" s="2">
        <f>E12+E19+E26+E33+E40+E47+E54</f>
        <v>56878.813568000005</v>
      </c>
      <c r="F56" s="116">
        <f>E56/D56</f>
        <v>0.73708727264245089</v>
      </c>
      <c r="H56" s="2">
        <f>H12+H19+H26+H33+H40+H47+H54</f>
        <v>15641673.731200002</v>
      </c>
    </row>
    <row r="57" spans="2:11">
      <c r="D57" s="2" t="s">
        <v>185</v>
      </c>
    </row>
  </sheetData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28"/>
  <sheetViews>
    <sheetView zoomScaleNormal="100" workbookViewId="0"/>
  </sheetViews>
  <sheetFormatPr defaultColWidth="9.140625" defaultRowHeight="12.75"/>
  <cols>
    <col min="1" max="1" width="4.7109375" style="2" customWidth="1"/>
    <col min="2" max="8" width="15.7109375" style="2" customWidth="1"/>
    <col min="9" max="9" width="17" style="2" customWidth="1"/>
    <col min="10" max="10" width="3.85546875" style="2" customWidth="1"/>
    <col min="11" max="33" width="15.7109375" style="2" customWidth="1"/>
    <col min="34" max="16384" width="9.140625" style="2"/>
  </cols>
  <sheetData>
    <row r="1" spans="2:16">
      <c r="B1" s="68" t="s">
        <v>170</v>
      </c>
    </row>
    <row r="2" spans="2:16">
      <c r="B2" s="68" t="s">
        <v>181</v>
      </c>
    </row>
    <row r="3" spans="2:16">
      <c r="B3" s="68" t="s">
        <v>168</v>
      </c>
    </row>
    <row r="5" spans="2:16">
      <c r="B5" s="37" t="s">
        <v>110</v>
      </c>
    </row>
    <row r="7" spans="2:16">
      <c r="C7" s="115" t="s">
        <v>176</v>
      </c>
      <c r="E7" s="58"/>
      <c r="G7" s="58"/>
      <c r="K7" s="115" t="s">
        <v>182</v>
      </c>
      <c r="L7" s="111"/>
      <c r="M7" s="111"/>
      <c r="N7" s="111"/>
      <c r="O7" s="111"/>
      <c r="P7" s="111"/>
    </row>
    <row r="8" spans="2:16" s="58" customFormat="1">
      <c r="C8" s="5" t="s">
        <v>23</v>
      </c>
      <c r="D8" s="5" t="s">
        <v>114</v>
      </c>
      <c r="E8" s="5" t="s">
        <v>179</v>
      </c>
      <c r="F8" s="5" t="s">
        <v>115</v>
      </c>
      <c r="G8" s="5" t="s">
        <v>180</v>
      </c>
      <c r="H8" s="69" t="s">
        <v>177</v>
      </c>
      <c r="I8" s="69" t="s">
        <v>178</v>
      </c>
      <c r="K8" s="5" t="s">
        <v>114</v>
      </c>
      <c r="L8" s="5" t="s">
        <v>179</v>
      </c>
      <c r="M8" s="5" t="s">
        <v>115</v>
      </c>
      <c r="N8" s="5" t="s">
        <v>180</v>
      </c>
      <c r="O8" s="69" t="s">
        <v>177</v>
      </c>
      <c r="P8" s="69" t="s">
        <v>178</v>
      </c>
    </row>
    <row r="9" spans="2:16">
      <c r="B9" s="60" t="s">
        <v>130</v>
      </c>
      <c r="C9" s="112" t="s">
        <v>13</v>
      </c>
      <c r="D9" s="41">
        <v>21405.266939000001</v>
      </c>
      <c r="E9" s="41">
        <v>5868771.9049819997</v>
      </c>
      <c r="F9" s="41">
        <v>16978.933559000001</v>
      </c>
      <c r="G9" s="41">
        <v>4787066.7156769997</v>
      </c>
      <c r="H9" s="70">
        <v>29343.859525</v>
      </c>
      <c r="I9" s="71">
        <v>23935.333578000002</v>
      </c>
      <c r="K9" s="41">
        <v>15695.195777000001</v>
      </c>
      <c r="L9" s="41">
        <v>2620353.979299</v>
      </c>
      <c r="M9" s="41">
        <v>7456.374992</v>
      </c>
      <c r="N9" s="41">
        <v>1464956.672215</v>
      </c>
      <c r="O9" s="70">
        <v>13101.769896</v>
      </c>
      <c r="P9" s="71">
        <v>7324.7833609999998</v>
      </c>
    </row>
    <row r="10" spans="2:16">
      <c r="B10" s="61" t="s">
        <v>131</v>
      </c>
      <c r="C10" s="111" t="s">
        <v>10</v>
      </c>
      <c r="D10" s="2">
        <v>57376.58178</v>
      </c>
      <c r="E10" s="2">
        <v>15879680.373111</v>
      </c>
      <c r="F10" s="2">
        <v>46438.942688000003</v>
      </c>
      <c r="G10" s="2">
        <v>13368722.663899001</v>
      </c>
      <c r="H10" s="71">
        <v>843246.87755400001</v>
      </c>
      <c r="I10" s="71">
        <v>713113.15234999999</v>
      </c>
      <c r="K10" s="2">
        <v>21416.905255999998</v>
      </c>
      <c r="L10" s="2">
        <v>3577927.6490369998</v>
      </c>
      <c r="M10" s="2">
        <v>12076.367850000001</v>
      </c>
      <c r="N10" s="2">
        <v>2430070.1842939998</v>
      </c>
      <c r="O10" s="71">
        <v>189599.11942999999</v>
      </c>
      <c r="P10" s="71">
        <v>130602.094536</v>
      </c>
    </row>
    <row r="11" spans="2:16">
      <c r="B11" s="61" t="s">
        <v>132</v>
      </c>
      <c r="C11" s="111" t="s">
        <v>11</v>
      </c>
      <c r="D11" s="2">
        <v>28574.232388</v>
      </c>
      <c r="E11" s="2">
        <v>8679330.7515910007</v>
      </c>
      <c r="F11" s="2">
        <v>24769.733163000001</v>
      </c>
      <c r="G11" s="2">
        <v>7806559.4220780004</v>
      </c>
      <c r="H11" s="71">
        <v>1830733.5831319999</v>
      </c>
      <c r="I11" s="71">
        <v>1648322.562659</v>
      </c>
      <c r="K11" s="2">
        <v>8713.0335950000008</v>
      </c>
      <c r="L11" s="2">
        <v>1527759.6907550001</v>
      </c>
      <c r="M11" s="2">
        <v>5081.8532349999996</v>
      </c>
      <c r="N11" s="2">
        <v>1073624.60467</v>
      </c>
      <c r="O11" s="71">
        <v>322474.00504700001</v>
      </c>
      <c r="P11" s="71">
        <v>225200.61572100001</v>
      </c>
    </row>
    <row r="12" spans="2:16">
      <c r="B12" s="61" t="s">
        <v>133</v>
      </c>
      <c r="C12" s="111" t="s">
        <v>12</v>
      </c>
      <c r="D12" s="2">
        <v>10177.628516999999</v>
      </c>
      <c r="E12" s="2">
        <v>3097684.554978</v>
      </c>
      <c r="F12" s="2">
        <v>9484.4393820000005</v>
      </c>
      <c r="G12" s="2">
        <v>2977971.4570820001</v>
      </c>
      <c r="H12" s="71">
        <v>1276301.664873</v>
      </c>
      <c r="I12" s="71">
        <v>1226130.4740510001</v>
      </c>
      <c r="K12" s="2">
        <v>2676.8447740000001</v>
      </c>
      <c r="L12" s="2">
        <v>508092.019179</v>
      </c>
      <c r="M12" s="2">
        <v>1961.4783239999999</v>
      </c>
      <c r="N12" s="2">
        <v>417262.24122700002</v>
      </c>
      <c r="O12" s="71">
        <v>211826.56351499999</v>
      </c>
      <c r="P12" s="71">
        <v>173271.227659</v>
      </c>
    </row>
    <row r="13" spans="2:16">
      <c r="B13" s="61" t="s">
        <v>134</v>
      </c>
      <c r="C13" s="113" t="s">
        <v>14</v>
      </c>
      <c r="D13" s="7">
        <v>2040.2399459999999</v>
      </c>
      <c r="E13" s="7">
        <v>787719.91642499994</v>
      </c>
      <c r="F13" s="7">
        <v>2003.4056949999999</v>
      </c>
      <c r="G13" s="7">
        <v>781935.74231500004</v>
      </c>
      <c r="H13" s="72">
        <v>504158.19329299999</v>
      </c>
      <c r="I13" s="72">
        <v>500503.96555199998</v>
      </c>
      <c r="K13" s="7">
        <v>298.865026</v>
      </c>
      <c r="L13" s="7">
        <v>71289.321175000005</v>
      </c>
      <c r="M13" s="7">
        <v>257.98822999999999</v>
      </c>
      <c r="N13" s="7">
        <v>61870.831561999999</v>
      </c>
      <c r="O13" s="72">
        <v>43457.107618000002</v>
      </c>
      <c r="P13" s="72">
        <v>37523.579501</v>
      </c>
    </row>
    <row r="14" spans="2:16">
      <c r="C14" s="111"/>
      <c r="D14" s="2">
        <f t="shared" ref="D14:I14" si="0">SUM(D10:D13)</f>
        <v>98168.682631000003</v>
      </c>
      <c r="E14" s="2">
        <f>SUM(E10:E13)</f>
        <v>28444415.596104998</v>
      </c>
      <c r="F14" s="2">
        <f>SUM(F10:F13)</f>
        <v>82696.520927999998</v>
      </c>
      <c r="G14" s="2">
        <f>SUM(G10:G13)</f>
        <v>24935189.285374004</v>
      </c>
      <c r="H14" s="71">
        <f>SUM(H10:H13)</f>
        <v>4454440.3188519999</v>
      </c>
      <c r="I14" s="71">
        <f t="shared" si="0"/>
        <v>4088070.1546120001</v>
      </c>
      <c r="K14" s="2">
        <f t="shared" ref="K14:P14" si="1">SUM(K10:K13)</f>
        <v>33105.648650999996</v>
      </c>
      <c r="L14" s="2">
        <f t="shared" si="1"/>
        <v>5685068.6801459994</v>
      </c>
      <c r="M14" s="2">
        <f t="shared" si="1"/>
        <v>19377.687639</v>
      </c>
      <c r="N14" s="2">
        <f t="shared" si="1"/>
        <v>3982827.8617529995</v>
      </c>
      <c r="O14" s="71">
        <f t="shared" si="1"/>
        <v>767356.79561000003</v>
      </c>
      <c r="P14" s="71">
        <f t="shared" si="1"/>
        <v>566597.51741700002</v>
      </c>
    </row>
    <row r="15" spans="2:16">
      <c r="C15" s="42" t="s">
        <v>118</v>
      </c>
      <c r="H15" s="61"/>
      <c r="I15" s="61"/>
    </row>
    <row r="16" spans="2:16">
      <c r="C16" s="42"/>
      <c r="H16" s="61"/>
      <c r="I16" s="61"/>
    </row>
    <row r="17" spans="2:16">
      <c r="C17" s="42"/>
      <c r="H17" s="61"/>
      <c r="I17" s="61"/>
    </row>
    <row r="18" spans="2:16">
      <c r="B18" s="37" t="s">
        <v>109</v>
      </c>
      <c r="H18" s="61"/>
      <c r="I18" s="61"/>
    </row>
    <row r="19" spans="2:16">
      <c r="H19" s="61"/>
      <c r="I19" s="61"/>
    </row>
    <row r="20" spans="2:16">
      <c r="C20" s="115" t="s">
        <v>176</v>
      </c>
      <c r="H20" s="27"/>
      <c r="I20" s="27"/>
      <c r="K20" s="115" t="s">
        <v>182</v>
      </c>
      <c r="L20" s="111"/>
      <c r="M20" s="111"/>
      <c r="N20" s="111"/>
      <c r="O20" s="111"/>
      <c r="P20" s="111"/>
    </row>
    <row r="21" spans="2:16">
      <c r="B21" s="58"/>
      <c r="C21" s="5" t="s">
        <v>23</v>
      </c>
      <c r="D21" s="5" t="s">
        <v>114</v>
      </c>
      <c r="E21" s="5" t="s">
        <v>179</v>
      </c>
      <c r="F21" s="5" t="s">
        <v>115</v>
      </c>
      <c r="G21" s="5" t="s">
        <v>180</v>
      </c>
      <c r="H21" s="69" t="s">
        <v>177</v>
      </c>
      <c r="I21" s="69" t="s">
        <v>178</v>
      </c>
      <c r="K21" s="5" t="s">
        <v>114</v>
      </c>
      <c r="L21" s="5" t="s">
        <v>179</v>
      </c>
      <c r="M21" s="5" t="s">
        <v>115</v>
      </c>
      <c r="N21" s="5" t="s">
        <v>180</v>
      </c>
      <c r="O21" s="69" t="s">
        <v>177</v>
      </c>
      <c r="P21" s="69" t="s">
        <v>178</v>
      </c>
    </row>
    <row r="22" spans="2:16">
      <c r="B22" s="60" t="s">
        <v>130</v>
      </c>
      <c r="C22" s="112" t="s">
        <v>13</v>
      </c>
      <c r="D22" s="41">
        <v>12512.817679</v>
      </c>
      <c r="E22" s="41">
        <v>3052488.173827</v>
      </c>
      <c r="F22" s="41">
        <v>9772.3297469999998</v>
      </c>
      <c r="G22" s="41">
        <v>2452651.2834740002</v>
      </c>
      <c r="H22" s="70">
        <v>10937.389247999999</v>
      </c>
      <c r="I22" s="71">
        <v>8786.9614349999993</v>
      </c>
      <c r="K22" s="2">
        <v>29893.118155</v>
      </c>
      <c r="L22" s="2">
        <v>4740502.4702949999</v>
      </c>
      <c r="M22" s="2">
        <v>13063.933010000001</v>
      </c>
      <c r="N22" s="2">
        <v>2401435.023755</v>
      </c>
      <c r="O22" s="71">
        <v>23702.512351000001</v>
      </c>
      <c r="P22" s="71">
        <v>12007.175119</v>
      </c>
    </row>
    <row r="23" spans="2:16">
      <c r="B23" s="61" t="s">
        <v>131</v>
      </c>
      <c r="C23" s="111" t="s">
        <v>10</v>
      </c>
      <c r="D23" s="2">
        <v>15878.739982999999</v>
      </c>
      <c r="E23" s="2">
        <v>4219136.7440839997</v>
      </c>
      <c r="F23" s="2">
        <v>11350.674993000001</v>
      </c>
      <c r="G23" s="2">
        <v>3095913.7332430002</v>
      </c>
      <c r="H23" s="71">
        <v>172093.444349</v>
      </c>
      <c r="I23" s="71">
        <v>128051.53399900001</v>
      </c>
      <c r="K23" s="2">
        <v>29966.440890999998</v>
      </c>
      <c r="L23" s="2">
        <v>4905442.0992869996</v>
      </c>
      <c r="M23" s="2">
        <v>8951.6987769999996</v>
      </c>
      <c r="N23" s="2">
        <v>1663671.4196240001</v>
      </c>
      <c r="O23" s="71">
        <v>259635.03081500001</v>
      </c>
      <c r="P23" s="71">
        <v>91257.324475999994</v>
      </c>
    </row>
    <row r="24" spans="2:16">
      <c r="B24" s="61" t="s">
        <v>132</v>
      </c>
      <c r="C24" s="111" t="s">
        <v>11</v>
      </c>
      <c r="D24" s="2">
        <v>11416.670751</v>
      </c>
      <c r="E24" s="2">
        <v>3016773.9284330001</v>
      </c>
      <c r="F24" s="2">
        <v>8922.1876790000006</v>
      </c>
      <c r="G24" s="2">
        <v>2420351.8065260001</v>
      </c>
      <c r="H24" s="71">
        <v>469375.68776599999</v>
      </c>
      <c r="I24" s="71">
        <v>371516.326512</v>
      </c>
      <c r="K24" s="2">
        <v>27903.666928999999</v>
      </c>
      <c r="L24" s="2">
        <v>4143306.9628150002</v>
      </c>
      <c r="M24" s="2">
        <v>7511.0078279999998</v>
      </c>
      <c r="N24" s="2">
        <v>1437497.643222</v>
      </c>
      <c r="O24" s="71">
        <v>897159.46638600004</v>
      </c>
      <c r="P24" s="71">
        <v>316256.71580000001</v>
      </c>
    </row>
    <row r="25" spans="2:16">
      <c r="B25" s="61" t="s">
        <v>133</v>
      </c>
      <c r="C25" s="111" t="s">
        <v>12</v>
      </c>
      <c r="D25" s="2">
        <v>4133.3983129999997</v>
      </c>
      <c r="E25" s="2">
        <v>1249565.2549439999</v>
      </c>
      <c r="F25" s="2">
        <v>2922.0446339999999</v>
      </c>
      <c r="G25" s="2">
        <v>924350.471762</v>
      </c>
      <c r="H25" s="71">
        <v>377358.57637000002</v>
      </c>
      <c r="I25" s="71">
        <v>279259.67877300002</v>
      </c>
      <c r="K25" s="2">
        <v>3124.0814489999998</v>
      </c>
      <c r="L25" s="2">
        <v>631596.75831499998</v>
      </c>
      <c r="M25" s="2">
        <v>900.38123900000005</v>
      </c>
      <c r="N25" s="2">
        <v>202305.466552</v>
      </c>
      <c r="O25" s="114">
        <v>266574.14558299998</v>
      </c>
      <c r="P25" s="114">
        <v>81623.800753999996</v>
      </c>
    </row>
    <row r="26" spans="2:16">
      <c r="B26" s="61" t="s">
        <v>134</v>
      </c>
      <c r="C26" s="113" t="s">
        <v>14</v>
      </c>
      <c r="D26" s="7">
        <v>7097.741591</v>
      </c>
      <c r="E26" s="7">
        <v>2168380.1155980001</v>
      </c>
      <c r="F26" s="7">
        <v>6546.0729380000002</v>
      </c>
      <c r="G26" s="7">
        <v>1995916.6031140001</v>
      </c>
      <c r="H26" s="72">
        <v>1165090.855884</v>
      </c>
      <c r="I26" s="72">
        <v>1071503.973119</v>
      </c>
      <c r="K26" s="7">
        <v>2629.4600479999999</v>
      </c>
      <c r="L26" s="7">
        <v>589553.05590200005</v>
      </c>
      <c r="M26" s="7">
        <v>1673.3079150000001</v>
      </c>
      <c r="N26" s="7">
        <v>411505.77263100003</v>
      </c>
      <c r="O26" s="72">
        <v>429066.17372100003</v>
      </c>
      <c r="P26" s="72">
        <v>299445.02315899997</v>
      </c>
    </row>
    <row r="27" spans="2:16">
      <c r="D27" s="2">
        <f>SUM(D23:D26)</f>
        <v>38526.550637999993</v>
      </c>
      <c r="E27" s="2">
        <f>SUM(E23:E26)</f>
        <v>10653856.043059001</v>
      </c>
      <c r="F27" s="2">
        <f>SUM(F23:F26)</f>
        <v>29740.980244000002</v>
      </c>
      <c r="G27" s="2">
        <f>SUM(G23:G26)</f>
        <v>8436532.6146450005</v>
      </c>
      <c r="H27" s="71">
        <f t="shared" ref="H27" si="2">SUM(H23:H26)</f>
        <v>2183918.564369</v>
      </c>
      <c r="I27" s="71">
        <f>SUM(I23:I26)</f>
        <v>1850331.5124030001</v>
      </c>
      <c r="K27" s="2">
        <f t="shared" ref="K27:P27" si="3">SUM(K23:K26)</f>
        <v>63623.649316999996</v>
      </c>
      <c r="L27" s="2">
        <f t="shared" si="3"/>
        <v>10269898.876319</v>
      </c>
      <c r="M27" s="2">
        <f t="shared" si="3"/>
        <v>19036.395758999999</v>
      </c>
      <c r="N27" s="2">
        <f t="shared" si="3"/>
        <v>3714980.3020290006</v>
      </c>
      <c r="O27" s="70">
        <f t="shared" si="3"/>
        <v>1852434.8165050002</v>
      </c>
      <c r="P27" s="71">
        <f t="shared" si="3"/>
        <v>788582.86418899999</v>
      </c>
    </row>
    <row r="28" spans="2:16">
      <c r="C28" s="42" t="s">
        <v>118</v>
      </c>
    </row>
  </sheetData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5"/>
  <sheetViews>
    <sheetView workbookViewId="0">
      <selection activeCell="B3" sqref="B3"/>
    </sheetView>
  </sheetViews>
  <sheetFormatPr defaultColWidth="9.140625" defaultRowHeight="12.75"/>
  <cols>
    <col min="1" max="1" width="6.42578125" style="2" customWidth="1"/>
    <col min="2" max="2" width="26.28515625" style="2" bestFit="1" customWidth="1"/>
    <col min="3" max="3" width="31" style="2" bestFit="1" customWidth="1"/>
    <col min="4" max="4" width="8.42578125" style="2" customWidth="1"/>
    <col min="5" max="8" width="9.140625" style="2"/>
    <col min="9" max="9" width="9.7109375" style="2" customWidth="1"/>
    <col min="10" max="16" width="9.140625" style="2"/>
    <col min="17" max="17" width="9.140625" style="2" customWidth="1"/>
    <col min="18" max="18" width="6.5703125" style="2" hidden="1" customWidth="1"/>
    <col min="19" max="19" width="16.42578125" style="2" customWidth="1"/>
    <col min="20" max="20" width="12.7109375" style="2" customWidth="1"/>
    <col min="21" max="21" width="10.7109375" style="2" customWidth="1"/>
    <col min="22" max="16384" width="9.140625" style="2"/>
  </cols>
  <sheetData>
    <row r="1" spans="1:18">
      <c r="B1" s="68" t="s">
        <v>171</v>
      </c>
    </row>
    <row r="2" spans="1:18">
      <c r="B2" s="68" t="s">
        <v>155</v>
      </c>
    </row>
    <row r="3" spans="1:18">
      <c r="B3" s="4" t="s">
        <v>161</v>
      </c>
    </row>
    <row r="4" spans="1:18">
      <c r="C4" s="68"/>
    </row>
    <row r="5" spans="1:18">
      <c r="B5" s="58" t="s">
        <v>100</v>
      </c>
    </row>
    <row r="6" spans="1:18">
      <c r="K6" s="7"/>
      <c r="L6" s="6"/>
      <c r="M6" s="105"/>
      <c r="N6" s="6"/>
      <c r="O6" s="6"/>
      <c r="P6" s="6"/>
    </row>
    <row r="7" spans="1:18">
      <c r="A7" s="88"/>
      <c r="B7" s="124" t="s">
        <v>67</v>
      </c>
      <c r="C7" s="125" t="s">
        <v>68</v>
      </c>
      <c r="D7" s="126" t="s">
        <v>61</v>
      </c>
      <c r="E7" s="122" t="s">
        <v>64</v>
      </c>
      <c r="F7" s="122" t="s">
        <v>62</v>
      </c>
      <c r="G7" s="122"/>
      <c r="H7" s="122" t="s">
        <v>189</v>
      </c>
      <c r="I7" s="123"/>
      <c r="J7" s="73"/>
      <c r="K7" s="90"/>
      <c r="L7" s="107"/>
      <c r="M7" s="108"/>
      <c r="N7" s="109" t="s">
        <v>187</v>
      </c>
      <c r="O7" s="108"/>
      <c r="P7" s="108"/>
      <c r="Q7" s="86"/>
    </row>
    <row r="8" spans="1:18" ht="38.25">
      <c r="A8" s="88"/>
      <c r="B8" s="124"/>
      <c r="C8" s="125"/>
      <c r="D8" s="127"/>
      <c r="E8" s="122"/>
      <c r="F8" s="74" t="s">
        <v>52</v>
      </c>
      <c r="G8" s="74" t="s">
        <v>65</v>
      </c>
      <c r="H8" s="75" t="s">
        <v>66</v>
      </c>
      <c r="I8" s="76" t="s">
        <v>63</v>
      </c>
      <c r="J8" s="77" t="s">
        <v>123</v>
      </c>
      <c r="K8" s="13" t="s">
        <v>188</v>
      </c>
      <c r="L8" s="89" t="s">
        <v>26</v>
      </c>
      <c r="M8" s="85" t="s">
        <v>27</v>
      </c>
      <c r="N8" s="85" t="s">
        <v>28</v>
      </c>
      <c r="O8" s="85" t="s">
        <v>31</v>
      </c>
      <c r="P8" s="85" t="s">
        <v>159</v>
      </c>
      <c r="Q8" s="86" t="s">
        <v>169</v>
      </c>
      <c r="R8" s="2" t="s">
        <v>160</v>
      </c>
    </row>
    <row r="9" spans="1:18">
      <c r="A9" s="88"/>
      <c r="B9" s="78" t="s">
        <v>69</v>
      </c>
      <c r="C9" s="79" t="s">
        <v>70</v>
      </c>
      <c r="D9" s="80" t="s">
        <v>53</v>
      </c>
      <c r="E9" s="9">
        <v>7030.9</v>
      </c>
      <c r="F9" s="120">
        <v>0.33</v>
      </c>
      <c r="G9" s="10">
        <v>2320.1970000000001</v>
      </c>
      <c r="H9" s="9">
        <v>5578.8</v>
      </c>
      <c r="I9" s="120">
        <v>0.79346883044844907</v>
      </c>
      <c r="J9" s="81">
        <v>3258.6030000000001</v>
      </c>
      <c r="K9" s="14">
        <v>0</v>
      </c>
      <c r="L9" s="106">
        <v>0</v>
      </c>
      <c r="M9" s="106">
        <v>0</v>
      </c>
      <c r="N9" s="106">
        <v>0</v>
      </c>
      <c r="O9" s="106">
        <v>0</v>
      </c>
      <c r="P9" s="106">
        <v>0</v>
      </c>
      <c r="Q9" s="106">
        <v>0</v>
      </c>
      <c r="R9" s="2">
        <v>8318012.0124559999</v>
      </c>
    </row>
    <row r="10" spans="1:18">
      <c r="A10" s="88"/>
      <c r="B10" s="78" t="s">
        <v>71</v>
      </c>
      <c r="C10" s="79" t="s">
        <v>72</v>
      </c>
      <c r="D10" s="80" t="s">
        <v>42</v>
      </c>
      <c r="E10" s="9">
        <v>15421.3</v>
      </c>
      <c r="F10" s="120">
        <v>0.26</v>
      </c>
      <c r="G10" s="10">
        <v>4009.538</v>
      </c>
      <c r="H10" s="9">
        <v>7525.7</v>
      </c>
      <c r="I10" s="120">
        <v>0.48800684767172675</v>
      </c>
      <c r="J10" s="81">
        <v>3516.1619999999998</v>
      </c>
      <c r="K10" s="14">
        <v>765.80686851104804</v>
      </c>
      <c r="L10" s="87">
        <v>14.834581589737001</v>
      </c>
      <c r="M10" s="87">
        <v>63.076999192934998</v>
      </c>
      <c r="N10" s="87">
        <v>126.41417533135299</v>
      </c>
      <c r="O10" s="87">
        <v>0</v>
      </c>
      <c r="P10" s="103">
        <v>561.48111239702303</v>
      </c>
      <c r="Q10" s="106">
        <v>0</v>
      </c>
      <c r="R10" s="2">
        <v>1484654.258011</v>
      </c>
    </row>
    <row r="11" spans="1:18">
      <c r="A11" s="88"/>
      <c r="B11" s="78" t="s">
        <v>71</v>
      </c>
      <c r="C11" s="79" t="s">
        <v>73</v>
      </c>
      <c r="D11" s="80" t="s">
        <v>49</v>
      </c>
      <c r="E11" s="9">
        <v>67991.3</v>
      </c>
      <c r="F11" s="120">
        <v>0.12</v>
      </c>
      <c r="G11" s="10">
        <v>8158.9560000000001</v>
      </c>
      <c r="H11" s="9">
        <v>24987.9</v>
      </c>
      <c r="I11" s="120">
        <v>0.36751613809413852</v>
      </c>
      <c r="J11" s="81">
        <v>16828.944000000003</v>
      </c>
      <c r="K11" s="14">
        <v>4839.7058133750697</v>
      </c>
      <c r="L11" s="87">
        <v>357.18252741607802</v>
      </c>
      <c r="M11" s="87">
        <v>355.46804985855806</v>
      </c>
      <c r="N11" s="87">
        <v>916.60754931982603</v>
      </c>
      <c r="O11" s="87">
        <v>0.91</v>
      </c>
      <c r="P11" s="104">
        <v>3201.3826012571135</v>
      </c>
      <c r="Q11" s="106">
        <v>0</v>
      </c>
      <c r="R11" s="2">
        <v>13722456.239212999</v>
      </c>
    </row>
    <row r="12" spans="1:18">
      <c r="A12" s="88"/>
      <c r="B12" s="78" t="s">
        <v>71</v>
      </c>
      <c r="C12" s="79" t="s">
        <v>74</v>
      </c>
      <c r="D12" s="93" t="s">
        <v>50</v>
      </c>
      <c r="E12" s="11">
        <v>219418.59999999998</v>
      </c>
      <c r="F12" s="121">
        <v>0.26</v>
      </c>
      <c r="G12" s="12">
        <v>57048.835999999996</v>
      </c>
      <c r="H12" s="11">
        <v>0</v>
      </c>
      <c r="I12" s="121">
        <v>0</v>
      </c>
      <c r="J12" s="82">
        <v>-57048.835999999996</v>
      </c>
      <c r="K12" s="91">
        <v>7858.0521142321395</v>
      </c>
      <c r="L12" s="94">
        <v>2233.31400246773</v>
      </c>
      <c r="M12" s="94">
        <v>1173.927783240121</v>
      </c>
      <c r="N12" s="94">
        <v>1017.6888889695711</v>
      </c>
      <c r="O12" s="94">
        <v>0</v>
      </c>
      <c r="P12" s="103">
        <v>3327.8100026362099</v>
      </c>
      <c r="Q12" s="106">
        <v>0</v>
      </c>
      <c r="R12" s="2">
        <v>26616595.834821999</v>
      </c>
    </row>
    <row r="13" spans="1:18">
      <c r="A13" s="88"/>
      <c r="B13" s="78" t="s">
        <v>75</v>
      </c>
      <c r="C13" s="79" t="s">
        <v>76</v>
      </c>
      <c r="D13" s="80" t="s">
        <v>51</v>
      </c>
      <c r="E13" s="9">
        <v>14085.8</v>
      </c>
      <c r="F13" s="120">
        <v>0.28999999999999998</v>
      </c>
      <c r="G13" s="10">
        <v>4084.8819999999996</v>
      </c>
      <c r="H13" s="9">
        <v>3928.6</v>
      </c>
      <c r="I13" s="120">
        <v>0.27890499652131934</v>
      </c>
      <c r="J13" s="81">
        <v>-156.2819999999997</v>
      </c>
      <c r="K13" s="92">
        <v>179.24273985536101</v>
      </c>
      <c r="L13" s="87">
        <v>0</v>
      </c>
      <c r="M13" s="87">
        <v>147.11244751912801</v>
      </c>
      <c r="N13" s="87">
        <v>0</v>
      </c>
      <c r="O13" s="87">
        <v>0</v>
      </c>
      <c r="P13" s="103"/>
      <c r="Q13" s="106">
        <v>0</v>
      </c>
      <c r="R13" s="2">
        <v>49344192.552965999</v>
      </c>
    </row>
    <row r="14" spans="1:18">
      <c r="A14" s="88"/>
      <c r="B14" s="78" t="s">
        <v>75</v>
      </c>
      <c r="C14" s="79" t="s">
        <v>77</v>
      </c>
      <c r="D14" s="80" t="s">
        <v>54</v>
      </c>
      <c r="E14" s="9">
        <v>16387.899999999998</v>
      </c>
      <c r="F14" s="120">
        <v>0.28999999999999998</v>
      </c>
      <c r="G14" s="10">
        <v>4752.4909999999991</v>
      </c>
      <c r="H14" s="9">
        <v>6646.4999999999991</v>
      </c>
      <c r="I14" s="120">
        <v>0.40557362444242401</v>
      </c>
      <c r="J14" s="81">
        <v>1894.009</v>
      </c>
      <c r="K14" s="14">
        <v>0</v>
      </c>
      <c r="L14" s="87">
        <v>0</v>
      </c>
      <c r="M14" s="87">
        <v>0</v>
      </c>
      <c r="N14" s="87">
        <v>0</v>
      </c>
      <c r="O14" s="87">
        <v>0</v>
      </c>
      <c r="P14" s="103">
        <v>0</v>
      </c>
      <c r="Q14" s="106">
        <v>0</v>
      </c>
      <c r="R14" s="2">
        <v>163017.380107</v>
      </c>
    </row>
    <row r="15" spans="1:18">
      <c r="A15" s="88"/>
      <c r="B15" s="78" t="s">
        <v>75</v>
      </c>
      <c r="C15" s="79" t="s">
        <v>78</v>
      </c>
      <c r="D15" s="80" t="s">
        <v>55</v>
      </c>
      <c r="E15" s="9">
        <v>4182.2</v>
      </c>
      <c r="F15" s="120">
        <v>0.17</v>
      </c>
      <c r="G15" s="10">
        <v>710.97400000000005</v>
      </c>
      <c r="H15" s="9">
        <v>1354.5</v>
      </c>
      <c r="I15" s="120">
        <v>0.32387260293625364</v>
      </c>
      <c r="J15" s="81">
        <v>643.52599999999995</v>
      </c>
      <c r="K15" s="14">
        <v>0</v>
      </c>
      <c r="L15" s="87">
        <v>0</v>
      </c>
      <c r="M15" s="87">
        <v>0</v>
      </c>
      <c r="N15" s="87">
        <v>0</v>
      </c>
      <c r="O15" s="87">
        <v>0</v>
      </c>
      <c r="P15" s="103">
        <v>0</v>
      </c>
      <c r="Q15" s="106">
        <v>0</v>
      </c>
      <c r="R15" s="2">
        <v>169901.507552</v>
      </c>
    </row>
    <row r="16" spans="1:18">
      <c r="A16" s="88"/>
      <c r="B16" s="78" t="s">
        <v>75</v>
      </c>
      <c r="C16" s="79" t="s">
        <v>79</v>
      </c>
      <c r="D16" s="80" t="s">
        <v>56</v>
      </c>
      <c r="E16" s="9">
        <v>9305.5</v>
      </c>
      <c r="F16" s="120">
        <v>0.12</v>
      </c>
      <c r="G16" s="10">
        <v>1116.6599999999999</v>
      </c>
      <c r="H16" s="9">
        <v>1975.5</v>
      </c>
      <c r="I16" s="120">
        <v>0.21229380473913276</v>
      </c>
      <c r="J16" s="81">
        <v>858.84000000000015</v>
      </c>
      <c r="K16" s="14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106">
        <v>0</v>
      </c>
      <c r="R16" s="2">
        <v>3925082.7188579999</v>
      </c>
    </row>
    <row r="17" spans="1:18">
      <c r="A17" s="88"/>
      <c r="B17" s="78" t="s">
        <v>75</v>
      </c>
      <c r="C17" s="79" t="s">
        <v>80</v>
      </c>
      <c r="D17" s="80" t="s">
        <v>57</v>
      </c>
      <c r="E17" s="9">
        <v>34148.800000000003</v>
      </c>
      <c r="F17" s="120">
        <v>0.12</v>
      </c>
      <c r="G17" s="10">
        <v>4097.8559999999998</v>
      </c>
      <c r="H17" s="9">
        <v>5217.4000000000005</v>
      </c>
      <c r="I17" s="120">
        <v>0.15278428524574802</v>
      </c>
      <c r="J17" s="81">
        <v>1119.5440000000008</v>
      </c>
      <c r="K17" s="14">
        <v>0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  <c r="Q17" s="106">
        <v>0</v>
      </c>
      <c r="R17" s="2">
        <v>24541912.115030002</v>
      </c>
    </row>
    <row r="18" spans="1:18">
      <c r="A18" s="88"/>
      <c r="B18" s="78" t="s">
        <v>75</v>
      </c>
      <c r="C18" s="79" t="s">
        <v>81</v>
      </c>
      <c r="D18" s="80" t="s">
        <v>35</v>
      </c>
      <c r="E18" s="9">
        <v>40554.599999999991</v>
      </c>
      <c r="F18" s="120">
        <v>0.17</v>
      </c>
      <c r="G18" s="10">
        <v>6894.2819999999992</v>
      </c>
      <c r="H18" s="9">
        <v>12653.699999999999</v>
      </c>
      <c r="I18" s="120">
        <v>0.31201639271500647</v>
      </c>
      <c r="J18" s="81">
        <v>5759.4179999999997</v>
      </c>
      <c r="K18" s="14">
        <v>1727.8481520979772</v>
      </c>
      <c r="L18" s="87">
        <v>756.93909313349593</v>
      </c>
      <c r="M18" s="87">
        <v>142.79957856546201</v>
      </c>
      <c r="N18" s="87">
        <v>67.250791307699998</v>
      </c>
      <c r="O18" s="87">
        <v>0</v>
      </c>
      <c r="P18" s="87">
        <v>700.00289999266909</v>
      </c>
      <c r="Q18" s="106">
        <v>0</v>
      </c>
      <c r="R18" s="2">
        <v>1569226.138082</v>
      </c>
    </row>
    <row r="19" spans="1:18">
      <c r="A19" s="88"/>
      <c r="B19" s="78" t="s">
        <v>75</v>
      </c>
      <c r="C19" s="79" t="s">
        <v>82</v>
      </c>
      <c r="D19" s="80" t="s">
        <v>58</v>
      </c>
      <c r="E19" s="9">
        <v>128588.69999999998</v>
      </c>
      <c r="F19" s="120">
        <v>0.12</v>
      </c>
      <c r="G19" s="10">
        <v>15430.643999999997</v>
      </c>
      <c r="H19" s="9">
        <v>31090.9</v>
      </c>
      <c r="I19" s="120">
        <v>0.24178563124131441</v>
      </c>
      <c r="J19" s="81">
        <v>15660.256000000005</v>
      </c>
      <c r="K19" s="14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106">
        <v>0</v>
      </c>
      <c r="R19" s="2">
        <v>6229353.9114800002</v>
      </c>
    </row>
    <row r="20" spans="1:18">
      <c r="A20" s="88"/>
      <c r="B20" s="78" t="s">
        <v>75</v>
      </c>
      <c r="C20" s="79" t="s">
        <v>83</v>
      </c>
      <c r="D20" s="80" t="s">
        <v>36</v>
      </c>
      <c r="E20" s="9">
        <v>161502.30000000002</v>
      </c>
      <c r="F20" s="120">
        <v>0.12</v>
      </c>
      <c r="G20" s="10">
        <v>19380.276000000002</v>
      </c>
      <c r="H20" s="9">
        <v>33539.599999999999</v>
      </c>
      <c r="I20" s="120">
        <v>0.20767258422945056</v>
      </c>
      <c r="J20" s="81">
        <v>14159.323999999997</v>
      </c>
      <c r="K20" s="14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106">
        <v>0</v>
      </c>
      <c r="R20" s="2">
        <v>9722874.7066719998</v>
      </c>
    </row>
    <row r="21" spans="1:18">
      <c r="A21" s="88"/>
      <c r="B21" s="78" t="s">
        <v>84</v>
      </c>
      <c r="C21" s="79" t="s">
        <v>85</v>
      </c>
      <c r="D21" s="80" t="s">
        <v>37</v>
      </c>
      <c r="E21" s="9">
        <v>360662.70000000007</v>
      </c>
      <c r="F21" s="120">
        <v>0.12</v>
      </c>
      <c r="G21" s="10">
        <v>43279.524000000005</v>
      </c>
      <c r="H21" s="9">
        <v>85264.5</v>
      </c>
      <c r="I21" s="120">
        <v>0.23641064074549428</v>
      </c>
      <c r="J21" s="81">
        <v>41984.975999999995</v>
      </c>
      <c r="K21" s="14">
        <v>3498.4461615912901</v>
      </c>
      <c r="L21" s="87">
        <v>135.10353747900101</v>
      </c>
      <c r="M21" s="87">
        <v>566.87120594468001</v>
      </c>
      <c r="N21" s="87">
        <v>212.03092543250801</v>
      </c>
      <c r="O21" s="87">
        <v>430.16381948367098</v>
      </c>
      <c r="P21" s="87">
        <v>2134.765107609589</v>
      </c>
      <c r="Q21" s="106">
        <v>0</v>
      </c>
      <c r="R21" s="2">
        <v>4898589.2849350004</v>
      </c>
    </row>
    <row r="22" spans="1:18">
      <c r="A22" s="88"/>
      <c r="B22" s="78" t="s">
        <v>86</v>
      </c>
      <c r="C22" s="79" t="s">
        <v>87</v>
      </c>
      <c r="D22" s="80" t="s">
        <v>38</v>
      </c>
      <c r="E22" s="9">
        <v>124795.09999999999</v>
      </c>
      <c r="F22" s="120">
        <v>0.5</v>
      </c>
      <c r="G22" s="10">
        <v>62397.549999999996</v>
      </c>
      <c r="H22" s="9">
        <v>101201.1</v>
      </c>
      <c r="I22" s="120">
        <v>0.8109380897166637</v>
      </c>
      <c r="J22" s="81">
        <v>38803.55000000001</v>
      </c>
      <c r="K22" s="14">
        <v>4969.7458192600407</v>
      </c>
      <c r="L22" s="87">
        <v>1248.7435177683831</v>
      </c>
      <c r="M22" s="87">
        <v>884.78159830715197</v>
      </c>
      <c r="N22" s="87">
        <v>0</v>
      </c>
      <c r="O22" s="87">
        <v>61.369357208977995</v>
      </c>
      <c r="P22" s="87">
        <v>2745.0330909765403</v>
      </c>
      <c r="Q22" s="87">
        <v>16.805763581299999</v>
      </c>
      <c r="R22" s="2">
        <v>39865881.777948</v>
      </c>
    </row>
    <row r="23" spans="1:18">
      <c r="A23" s="88"/>
      <c r="B23" s="78" t="s">
        <v>86</v>
      </c>
      <c r="C23" s="79" t="s">
        <v>88</v>
      </c>
      <c r="D23" s="80" t="s">
        <v>59</v>
      </c>
      <c r="E23" s="9">
        <v>16374.600000000002</v>
      </c>
      <c r="F23" s="120">
        <v>0.84</v>
      </c>
      <c r="G23" s="10">
        <v>13754.664000000001</v>
      </c>
      <c r="H23" s="9">
        <v>11292.800000000003</v>
      </c>
      <c r="I23" s="120">
        <v>0.6896534877187841</v>
      </c>
      <c r="J23" s="81">
        <v>-2461.8639999999978</v>
      </c>
      <c r="K23" s="14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2">
        <v>2266952.6376260002</v>
      </c>
    </row>
    <row r="24" spans="1:18">
      <c r="A24" s="88"/>
      <c r="B24" s="78" t="s">
        <v>86</v>
      </c>
      <c r="C24" s="79" t="s">
        <v>89</v>
      </c>
      <c r="D24" s="80" t="s">
        <v>39</v>
      </c>
      <c r="E24" s="9">
        <v>35542.9</v>
      </c>
      <c r="F24" s="120">
        <v>0.26</v>
      </c>
      <c r="G24" s="10">
        <v>9241.1540000000005</v>
      </c>
      <c r="H24" s="9">
        <v>14972.4</v>
      </c>
      <c r="I24" s="120">
        <v>0.42124868820495792</v>
      </c>
      <c r="J24" s="81">
        <v>5731.2459999999992</v>
      </c>
      <c r="K24" s="92">
        <v>5455.4693068474689</v>
      </c>
      <c r="L24" s="87">
        <v>2422.110220968802</v>
      </c>
      <c r="M24" s="87">
        <v>445.77162492908508</v>
      </c>
      <c r="N24" s="87">
        <v>0</v>
      </c>
      <c r="O24" s="87">
        <v>0</v>
      </c>
      <c r="P24" s="87">
        <v>2587.5874609495822</v>
      </c>
      <c r="Q24" s="87">
        <v>0</v>
      </c>
      <c r="R24" s="2">
        <v>693153.83728500002</v>
      </c>
    </row>
    <row r="25" spans="1:18">
      <c r="A25" s="88"/>
      <c r="B25" s="78" t="s">
        <v>86</v>
      </c>
      <c r="C25" s="79" t="s">
        <v>90</v>
      </c>
      <c r="D25" s="80" t="s">
        <v>40</v>
      </c>
      <c r="E25" s="9">
        <v>120100.6</v>
      </c>
      <c r="F25" s="120">
        <v>0.5</v>
      </c>
      <c r="G25" s="10">
        <v>60050.3</v>
      </c>
      <c r="H25" s="9">
        <v>85368.800000000017</v>
      </c>
      <c r="I25" s="120">
        <v>0.71081077030422835</v>
      </c>
      <c r="J25" s="81">
        <v>25318.500000000015</v>
      </c>
      <c r="K25" s="92">
        <v>23337.715402234055</v>
      </c>
      <c r="L25" s="87">
        <v>4490.3215223199059</v>
      </c>
      <c r="M25" s="87">
        <v>3627.7952417932679</v>
      </c>
      <c r="N25" s="87">
        <v>0</v>
      </c>
      <c r="O25" s="87">
        <v>658.54679460315197</v>
      </c>
      <c r="P25" s="87">
        <v>12872.897177827412</v>
      </c>
      <c r="Q25" s="87">
        <v>1807.9220960508999</v>
      </c>
      <c r="R25" s="2">
        <v>708176.57652</v>
      </c>
    </row>
    <row r="26" spans="1:18">
      <c r="A26" s="88"/>
      <c r="B26" s="78" t="s">
        <v>91</v>
      </c>
      <c r="C26" s="79" t="s">
        <v>92</v>
      </c>
      <c r="D26" s="80" t="s">
        <v>60</v>
      </c>
      <c r="E26" s="9">
        <v>2210.9</v>
      </c>
      <c r="F26" s="120">
        <v>0.8</v>
      </c>
      <c r="G26" s="10">
        <v>1768.7200000000003</v>
      </c>
      <c r="H26" s="9">
        <v>1772.3000000000002</v>
      </c>
      <c r="I26" s="120">
        <v>0.80161925007915336</v>
      </c>
      <c r="J26" s="81">
        <v>3.5799999999999272</v>
      </c>
      <c r="K26" s="14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2">
        <v>16748661.556778001</v>
      </c>
    </row>
    <row r="27" spans="1:18">
      <c r="A27" s="88"/>
      <c r="B27" s="78" t="s">
        <v>91</v>
      </c>
      <c r="C27" s="79" t="s">
        <v>93</v>
      </c>
      <c r="D27" s="80" t="s">
        <v>41</v>
      </c>
      <c r="E27" s="9">
        <v>63579.4</v>
      </c>
      <c r="F27" s="120">
        <v>0.48</v>
      </c>
      <c r="G27" s="10">
        <v>30518.112000000001</v>
      </c>
      <c r="H27" s="9">
        <v>52568.1</v>
      </c>
      <c r="I27" s="120">
        <v>0.82681025615214987</v>
      </c>
      <c r="J27" s="81">
        <v>22049.987999999998</v>
      </c>
      <c r="K27" s="14">
        <v>216.83293172049599</v>
      </c>
      <c r="L27" s="87">
        <v>0</v>
      </c>
      <c r="M27" s="87">
        <v>206.29269002396603</v>
      </c>
      <c r="N27" s="87">
        <v>0</v>
      </c>
      <c r="O27" s="87">
        <v>0</v>
      </c>
      <c r="P27" s="87">
        <v>0</v>
      </c>
      <c r="Q27" s="87">
        <v>10.132540254</v>
      </c>
      <c r="R27" s="2">
        <v>41544316.022817001</v>
      </c>
    </row>
    <row r="28" spans="1:18">
      <c r="A28" s="88"/>
      <c r="B28" s="78" t="s">
        <v>91</v>
      </c>
      <c r="C28" s="79" t="s">
        <v>94</v>
      </c>
      <c r="D28" s="80" t="s">
        <v>43</v>
      </c>
      <c r="E28" s="9">
        <v>97469.000000000015</v>
      </c>
      <c r="F28" s="120">
        <v>0.8</v>
      </c>
      <c r="G28" s="10">
        <v>77975.200000000012</v>
      </c>
      <c r="H28" s="9">
        <v>84008.4</v>
      </c>
      <c r="I28" s="120">
        <v>0.8618986549569605</v>
      </c>
      <c r="J28" s="81">
        <v>6033.1999999999825</v>
      </c>
      <c r="K28" s="14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2">
        <v>3906242.306138</v>
      </c>
    </row>
    <row r="29" spans="1:18">
      <c r="A29" s="88"/>
      <c r="B29" s="78" t="s">
        <v>91</v>
      </c>
      <c r="C29" s="79" t="s">
        <v>95</v>
      </c>
      <c r="D29" s="80" t="s">
        <v>44</v>
      </c>
      <c r="E29" s="9">
        <v>116808.9</v>
      </c>
      <c r="F29" s="120">
        <v>0.48</v>
      </c>
      <c r="G29" s="10">
        <v>56068.271999999997</v>
      </c>
      <c r="H29" s="9">
        <v>69311.900000000009</v>
      </c>
      <c r="I29" s="120">
        <v>0.59337858673440136</v>
      </c>
      <c r="J29" s="81">
        <v>13243.628000000012</v>
      </c>
      <c r="K29" s="14">
        <v>64.444068463319994</v>
      </c>
      <c r="L29" s="87">
        <v>0</v>
      </c>
      <c r="M29" s="87">
        <v>64.444068463319994</v>
      </c>
      <c r="N29" s="87">
        <v>0</v>
      </c>
      <c r="O29" s="87">
        <v>0</v>
      </c>
      <c r="P29" s="87">
        <v>0</v>
      </c>
      <c r="Q29" s="87">
        <v>0</v>
      </c>
      <c r="R29" s="2">
        <v>12900305.310331</v>
      </c>
    </row>
    <row r="30" spans="1:18">
      <c r="A30" s="88"/>
      <c r="B30" s="78" t="s">
        <v>91</v>
      </c>
      <c r="C30" s="79" t="s">
        <v>96</v>
      </c>
      <c r="D30" s="80" t="s">
        <v>45</v>
      </c>
      <c r="E30" s="9">
        <v>28021.7</v>
      </c>
      <c r="F30" s="120">
        <v>0.53</v>
      </c>
      <c r="G30" s="10">
        <v>14851.501000000002</v>
      </c>
      <c r="H30" s="9">
        <v>18717.8</v>
      </c>
      <c r="I30" s="120">
        <v>0.66797517638116166</v>
      </c>
      <c r="J30" s="81">
        <v>3866.2989999999972</v>
      </c>
      <c r="K30" s="14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2">
        <v>1616620.302408</v>
      </c>
    </row>
    <row r="31" spans="1:18">
      <c r="A31" s="88"/>
      <c r="B31" s="78" t="s">
        <v>91</v>
      </c>
      <c r="C31" s="79" t="s">
        <v>97</v>
      </c>
      <c r="D31" s="80" t="s">
        <v>46</v>
      </c>
      <c r="E31" s="9">
        <v>150220.70000000001</v>
      </c>
      <c r="F31" s="120">
        <v>0.53</v>
      </c>
      <c r="G31" s="10">
        <v>79616.971000000005</v>
      </c>
      <c r="H31" s="9">
        <v>95607.1</v>
      </c>
      <c r="I31" s="120">
        <v>0.63644424503413977</v>
      </c>
      <c r="J31" s="81">
        <v>15990.129000000001</v>
      </c>
      <c r="K31" s="14">
        <v>1540.1597071833701</v>
      </c>
      <c r="L31" s="87">
        <v>0</v>
      </c>
      <c r="M31" s="87">
        <v>1524.1282016667983</v>
      </c>
      <c r="N31" s="87">
        <v>0</v>
      </c>
      <c r="O31" s="87">
        <v>0</v>
      </c>
      <c r="P31" s="87">
        <v>0</v>
      </c>
      <c r="Q31" s="87">
        <v>0</v>
      </c>
      <c r="R31" s="2">
        <v>739019.68469999998</v>
      </c>
    </row>
    <row r="32" spans="1:18">
      <c r="A32" s="88"/>
      <c r="B32" s="78" t="s">
        <v>91</v>
      </c>
      <c r="C32" s="79" t="s">
        <v>98</v>
      </c>
      <c r="D32" s="80" t="s">
        <v>47</v>
      </c>
      <c r="E32" s="9">
        <v>132005.20000000001</v>
      </c>
      <c r="F32" s="120">
        <v>0.3</v>
      </c>
      <c r="G32" s="10">
        <v>39601.560000000005</v>
      </c>
      <c r="H32" s="9">
        <v>35167.4</v>
      </c>
      <c r="I32" s="120">
        <v>0.26640920206173696</v>
      </c>
      <c r="J32" s="81">
        <v>-4434.1600000000035</v>
      </c>
      <c r="K32" s="14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2">
        <v>2330010.169588</v>
      </c>
    </row>
    <row r="33" spans="1:18">
      <c r="A33" s="88"/>
      <c r="B33" s="78" t="s">
        <v>91</v>
      </c>
      <c r="C33" s="79" t="s">
        <v>99</v>
      </c>
      <c r="D33" s="80" t="s">
        <v>48</v>
      </c>
      <c r="E33" s="9">
        <v>158895.70000000001</v>
      </c>
      <c r="F33" s="120">
        <v>0.46</v>
      </c>
      <c r="G33" s="10">
        <v>73092.022000000012</v>
      </c>
      <c r="H33" s="9">
        <v>74788.799999999988</v>
      </c>
      <c r="I33" s="120">
        <v>0.47067856461817398</v>
      </c>
      <c r="J33" s="81">
        <v>1696.7779999999766</v>
      </c>
      <c r="K33" s="92">
        <v>4115.3946187915471</v>
      </c>
      <c r="L33" s="87">
        <v>15.461037187232</v>
      </c>
      <c r="M33" s="87">
        <v>3780.5327580763474</v>
      </c>
      <c r="N33" s="87">
        <v>0</v>
      </c>
      <c r="O33" s="87">
        <v>0</v>
      </c>
      <c r="P33" s="87">
        <v>0</v>
      </c>
      <c r="Q33" s="87">
        <v>346.77674875819997</v>
      </c>
      <c r="R33" s="2">
        <v>1389166.7618829999</v>
      </c>
    </row>
    <row r="34" spans="1:18">
      <c r="A34" s="88"/>
      <c r="B34" s="83"/>
      <c r="C34" s="8"/>
      <c r="D34" s="84"/>
      <c r="E34" s="84">
        <v>2125305.2999999998</v>
      </c>
      <c r="F34" s="84"/>
      <c r="G34" s="84">
        <v>690221.14199999999</v>
      </c>
      <c r="H34" s="84">
        <v>864540.5</v>
      </c>
      <c r="I34" s="84"/>
      <c r="J34" s="84">
        <v>174319.35800000001</v>
      </c>
      <c r="K34" s="8">
        <f t="shared" ref="K34:P34" si="0">SUM(K10:K33)</f>
        <v>58568.863704163196</v>
      </c>
      <c r="L34" s="8">
        <f t="shared" si="0"/>
        <v>11674.010040330364</v>
      </c>
      <c r="M34" s="8">
        <f t="shared" si="0"/>
        <v>12983.002247580822</v>
      </c>
      <c r="N34" s="8">
        <f t="shared" si="0"/>
        <v>2339.9923303609585</v>
      </c>
      <c r="O34" s="8">
        <f t="shared" si="0"/>
        <v>1150.9899712958008</v>
      </c>
      <c r="P34" s="8">
        <f t="shared" si="0"/>
        <v>28130.959453646137</v>
      </c>
      <c r="Q34" s="58">
        <f>SUM(Q9:Q33)</f>
        <v>2181.6371486444</v>
      </c>
      <c r="R34" s="2">
        <v>10072610.432086</v>
      </c>
    </row>
    <row r="35" spans="1:18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R35" s="2">
        <v>11183394.384281</v>
      </c>
    </row>
    <row r="36" spans="1:18">
      <c r="A36" s="88"/>
      <c r="B36" s="88" t="s">
        <v>190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R36" s="2">
        <v>321595.38331599999</v>
      </c>
    </row>
    <row r="37" spans="1:18">
      <c r="R37" s="2">
        <v>214412.809251</v>
      </c>
    </row>
    <row r="38" spans="1:18">
      <c r="R38" s="2">
        <v>87153.077155000006</v>
      </c>
    </row>
    <row r="39" spans="1:18">
      <c r="R39" s="2">
        <v>679979.49689099996</v>
      </c>
    </row>
    <row r="40" spans="1:18">
      <c r="R40" s="2">
        <v>4727074.9393809997</v>
      </c>
    </row>
    <row r="41" spans="1:18">
      <c r="R41" s="2">
        <v>674388.54075799999</v>
      </c>
    </row>
    <row r="42" spans="1:18">
      <c r="R42" s="2">
        <v>7236777.9626719998</v>
      </c>
    </row>
    <row r="43" spans="1:18">
      <c r="R43" s="2">
        <v>12463.247278999999</v>
      </c>
    </row>
    <row r="44" spans="1:18">
      <c r="R44" s="2">
        <v>168057.635813</v>
      </c>
    </row>
    <row r="45" spans="1:18">
      <c r="R45" s="2">
        <v>18079220.960508998</v>
      </c>
    </row>
    <row r="46" spans="1:18">
      <c r="R46" s="2">
        <v>101325.40254</v>
      </c>
    </row>
    <row r="47" spans="1:18">
      <c r="R47" s="2">
        <v>3467767.487582</v>
      </c>
    </row>
    <row r="48" spans="1:18">
      <c r="R48" s="2">
        <v>7692339.5603590002</v>
      </c>
    </row>
    <row r="49" spans="18:18">
      <c r="R49" s="2">
        <v>23458957.226479001</v>
      </c>
    </row>
    <row r="50" spans="18:18">
      <c r="R50" s="2">
        <v>30165198.801940002</v>
      </c>
    </row>
    <row r="51" spans="18:18">
      <c r="R51" s="2">
        <v>28435027.043402001</v>
      </c>
    </row>
    <row r="52" spans="18:18">
      <c r="R52" s="2">
        <v>141460408.54755399</v>
      </c>
    </row>
    <row r="53" spans="18:18">
      <c r="R53" s="2">
        <v>6170122.1142530004</v>
      </c>
    </row>
    <row r="54" spans="18:18">
      <c r="R54" s="2">
        <v>35180028.585243002</v>
      </c>
    </row>
    <row r="55" spans="18:18">
      <c r="R55" s="2">
        <v>36569340.688309997</v>
      </c>
    </row>
  </sheetData>
  <sortState ref="S8:U54">
    <sortCondition ref="S8:S54"/>
  </sortState>
  <mergeCells count="6">
    <mergeCell ref="H7:I7"/>
    <mergeCell ref="B7:B8"/>
    <mergeCell ref="C7:C8"/>
    <mergeCell ref="E7:E8"/>
    <mergeCell ref="F7:G7"/>
    <mergeCell ref="D7:D8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G32:G33"/>
  <sheetViews>
    <sheetView topLeftCell="A3" workbookViewId="0">
      <selection activeCell="G34" sqref="G34"/>
    </sheetView>
  </sheetViews>
  <sheetFormatPr defaultRowHeight="15"/>
  <cols>
    <col min="6" max="6" width="16.7109375" bestFit="1" customWidth="1"/>
    <col min="7" max="7" width="38.5703125" bestFit="1" customWidth="1"/>
    <col min="8" max="8" width="37.7109375" bestFit="1" customWidth="1"/>
  </cols>
  <sheetData>
    <row r="32" spans="7:7">
      <c r="G32">
        <v>23388486.133916002</v>
      </c>
    </row>
    <row r="33" spans="7:7">
      <c r="G33">
        <v>36881948.782540001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Intro</vt:lpstr>
      <vt:lpstr>Spruce Leading AC &gt;=7</vt:lpstr>
      <vt:lpstr>Spruce &gt;30%, AC &gt;=7</vt:lpstr>
      <vt:lpstr>Spruce &gt; 30%, AC 5,6</vt:lpstr>
      <vt:lpstr>Action</vt:lpstr>
      <vt:lpstr>TSR</vt:lpstr>
      <vt:lpstr>mBEC Table</vt:lpstr>
      <vt:lpstr>Sheet1</vt:lpstr>
      <vt:lpstr>'Spruce &gt;30%, AC &gt;=7'!Print_Titles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dcrawfor</dc:creator>
  <cp:lastModifiedBy>dcrawfor</cp:lastModifiedBy>
  <cp:lastPrinted>2017-01-26T06:23:34Z</cp:lastPrinted>
  <dcterms:created xsi:type="dcterms:W3CDTF">2016-11-21T18:54:41Z</dcterms:created>
  <dcterms:modified xsi:type="dcterms:W3CDTF">2017-11-30T16:22:57Z</dcterms:modified>
</cp:coreProperties>
</file>